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27">'Lier'!$1:$2</definedName>
    <definedName name="_xlnm.Print_Titles" localSheetId="14">'Lille'!$1:$2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<sst xmlns="http://schemas.openxmlformats.org/spreadsheetml/2006/main" count="12690" uniqueCount="1401">
  <si>
    <t xml:space="preserve"> £ gr Flem</t>
  </si>
  <si>
    <t>Decimal £</t>
  </si>
  <si>
    <t>&amp; Finishing</t>
  </si>
  <si>
    <t>[Narrow]</t>
  </si>
  <si>
    <t>in £ gr Fleming</t>
  </si>
  <si>
    <t>N.B. Dimension of cloth given as 42 ells long x 10 quarters.  Total value for this and following entry given as £2083 4s 0d parisis or £173 12s 0d groot Flemish.</t>
  </si>
  <si>
    <t>?</t>
  </si>
  <si>
    <t>127.326 d. groot</t>
  </si>
  <si>
    <t>1397-98</t>
  </si>
  <si>
    <t>168.1.a</t>
  </si>
  <si>
    <t xml:space="preserve">N.B. "van ghelihe dat de wet hadde" [same merchants].  P/ell for this entry given as 4s 0d £ groot.  </t>
  </si>
  <si>
    <t>N.B. Entry reads "same - for W+F 2 Wachters (bruun persch + persch)" P/p given as £1 11s 0d groot.  Query: Should be 1 or 2 entries?</t>
  </si>
  <si>
    <t>N.B. P/ell given as 20s £ parisis and total value of £18 0s 0d parisis for 2 cheap cloths, therefore 9 ells per cheap cloth.</t>
  </si>
  <si>
    <t>N.B. Dimensions of cloth given as 42 ells x 10 quarters.  P/p given as £9 10s 0d groot Flemish for this entry.</t>
  </si>
  <si>
    <t>N.B. Discrepancy between total value given of £1187 0s 0d parisis and £99 0s 0d groot for this and following entry.  P/p for both given as £5 10s 0d groot.</t>
  </si>
  <si>
    <t>in £ gr</t>
  </si>
  <si>
    <t>in £ groot</t>
  </si>
  <si>
    <t>to £ groot</t>
  </si>
  <si>
    <t>1398-99</t>
  </si>
  <si>
    <t>1400-01</t>
  </si>
  <si>
    <t>168.1.b</t>
  </si>
  <si>
    <t>168.3</t>
  </si>
  <si>
    <t>Algemeen Rijksarchief België, Rekenkamer</t>
  </si>
  <si>
    <t>N.B. Discrepancy in p/ell given of 42s £ parisis and formula value of 28s £ parisis.</t>
  </si>
  <si>
    <t>N.B. Discrepancy in p/p between £4 10s 0d groot Flemish noted and p/p of £3 10s 0d yielded from formula if total value is £42 0s 0d parisis.</t>
  </si>
  <si>
    <t>N.B. Discrepancy in p/p given of £4 16s 0d groot [= £57 12s 0d] and p/p from total value given of  £57 16s 0d parisis which yields p/p of £4 16s 4d groot.</t>
  </si>
  <si>
    <t>N.B. Entry reads "Ells of above". Total value for this and following entry given as £36 0s 0d parisis [£3 0s 0d groot]. P/ell for this entry given as 10s 0d £ groot.</t>
  </si>
  <si>
    <t>N.B. Total value for this and following entry given as £1209 12s 0d parisis [ = £100 16s 0d groot].</t>
  </si>
  <si>
    <t>N.B. Total value for this and following entry given as £1339 4s 0d parisis [£111 12s 0d groot].   New Color.</t>
  </si>
  <si>
    <t>N.B. Total value for this and following entry given as £1618 16s 0d parisis [= £134 18s 0d groot].</t>
  </si>
  <si>
    <t>N.B. Total value for this and following entry given as £45 12s 0d parisis [= £3 16s 0d groot].  Are recipients scutters?</t>
  </si>
  <si>
    <t>N.B. Total value for this and following entry given as £74 8s 0d parisis [=£6 4s 0d groot Flemish].</t>
  </si>
  <si>
    <t>N.B. Total value for this and following entry given as £78 0s 0d parisis.</t>
  </si>
  <si>
    <t>N.B. Total value for this and following entry given as £94 4s 0d parisis. P/p for this entry given as £3 17s 0d groot.</t>
  </si>
  <si>
    <t>Query re: From Montreuil?  Cloth bought from Jacquemaerd Cordier + Colaerd Dackes. Discrepancy re: p/p in £ groot given as £6 4s 0d but from formula p/p is £7 15s 0d of total value is £186 0s 0d parisis [= £7 15s 0d groot.].</t>
  </si>
  <si>
    <t>£ groot</t>
  </si>
  <si>
    <t>? unknown</t>
  </si>
  <si>
    <t>ash-coloured (De Poerck: 'la même chose que afr. cendré ?); but possibly also sanguine</t>
  </si>
  <si>
    <t>? red-based dye with alum? [zieden]</t>
  </si>
  <si>
    <t>1401-02</t>
  </si>
  <si>
    <t>168.10.a</t>
  </si>
  <si>
    <t>168.10.b</t>
  </si>
  <si>
    <t>169.10.a</t>
  </si>
  <si>
    <t>169.10.b</t>
  </si>
  <si>
    <t>169.11</t>
  </si>
  <si>
    <t>169.12</t>
  </si>
  <si>
    <t>169.13</t>
  </si>
  <si>
    <t>171.10</t>
  </si>
  <si>
    <t>171.11</t>
  </si>
  <si>
    <t>171.12</t>
  </si>
  <si>
    <t>171.13</t>
  </si>
  <si>
    <t>172.1.b</t>
  </si>
  <si>
    <t>172.11.a</t>
  </si>
  <si>
    <t>172.11.b</t>
  </si>
  <si>
    <t>172.2</t>
  </si>
  <si>
    <t>Armentières (SW Flanders: now in France)</t>
  </si>
  <si>
    <t>N.B. None of the numbers for this and following entry agree with one another; Total value given as £1264 0s 0d parisis; £104 0s 0d groot Flemish [=£1248 parisis]; and p/p of £5 10s 0d groot Flemish yields total value of £104 10s 0d Flemish [=£1254 0s 0d parisis].</t>
  </si>
  <si>
    <t>N.B. P/ell given as 24s 0d £ parisis which yields 9 ells per cheap cloth.</t>
  </si>
  <si>
    <t>N.B. P/p for this entry given as £3 0s 0d groot Flemish.</t>
  </si>
  <si>
    <t>N.B. P/p given as £3 16s 0d groot Flemish.</t>
  </si>
  <si>
    <t>N.B. Total value for this and following entry given as £134 8s 0d parisis and £11 4s 0d groot. P/p for both entries £2 16s 0d groot.</t>
  </si>
  <si>
    <t>N.B. Total value for this and following entry given as £144 0s 0d parisis.</t>
  </si>
  <si>
    <t>N.B. Total value for this and following entry given as £148 16s 0d parisis [=£12 8s 0d groot Flemish].  P/p for this entry given as £3 4s 0d groot Flemish.</t>
  </si>
  <si>
    <t>N.B. Total value for this and following entry given as £2130 0s 0d parisis.</t>
  </si>
  <si>
    <t>N.B. Total value for this and following entry given as £2409 12s 0d parisis [= £200 16s 0d groot]. P/p for this entry given as £17 10s 0d groot. P/ell given as 120s £ parisis [=10s 0d £ groot].</t>
  </si>
  <si>
    <t>N.B. Total value given as £8 0s 0d groot Flemish with p/p of £6 0s 0d groot Flemish.  Cost of 12 ells is £2 0s 0d groot Flemish.  Therefore 36 ells per cloth.</t>
  </si>
  <si>
    <t>N.B. Total value of this and following entry given as £2115 0s 0d parisis [=£176 5s 0d groot Flemish].  Cloth dimensions given as 42 ells x 10 quarters.  P/p for this entry given as £14 0s 0d groot Flemish.</t>
  </si>
  <si>
    <t>N.B. Total value of £17 14s 8d groot Flemish = £212 16s 0d parisis.  P/p given as £3 16s 0d groot Flemish.</t>
  </si>
  <si>
    <t>P/ell given as 2s 0d [£ groot Flemish].</t>
  </si>
  <si>
    <t>P/p for this entry given as £48 0s 0d parisis [= £4 0s 0d groot].</t>
  </si>
  <si>
    <t>P/p for this entry given as £8 14s 0d groot. P/ell given as 48s 0d £ parisis [=4s 0d £ groot].</t>
  </si>
  <si>
    <t>Total value for this and following entry given as £144 0s 0d parisis.</t>
  </si>
  <si>
    <t>Total value for this and following entry given as £74 8s 0d parisis.</t>
  </si>
  <si>
    <t>Total value for this and following entry of £146 8s 0d parisis [=£12 4s 0d groot Flemish].</t>
  </si>
  <si>
    <t>Total value for this and following entry of £74 16s 0d parisis [=£6 4s 8d groot Flemish].</t>
  </si>
  <si>
    <t>Total value for this and following entry should be in square brackets £173 15s 0d groot.</t>
  </si>
  <si>
    <t>Total value for this entry given as £5 2s 0d parisis [=8s 6d £ groot Flemish].</t>
  </si>
  <si>
    <t>gemingd = mellé = medley cloths (differently coloured wools)</t>
  </si>
  <si>
    <t>£ Brabant</t>
  </si>
  <si>
    <t>£ H.P.</t>
  </si>
  <si>
    <t>£ Parisis</t>
  </si>
  <si>
    <t xml:space="preserve">£ groot </t>
  </si>
  <si>
    <t>? keepers of the chamber (camera)? [or woolcomb makers?: kam = woolcomb]</t>
  </si>
  <si>
    <t>168.11</t>
  </si>
  <si>
    <t>168.12</t>
  </si>
  <si>
    <t>168.13</t>
  </si>
  <si>
    <t>168.14</t>
  </si>
  <si>
    <t>168.2</t>
  </si>
  <si>
    <t>168.4</t>
  </si>
  <si>
    <t>168.5.a</t>
  </si>
  <si>
    <t>168.5.b</t>
  </si>
  <si>
    <t>168.6</t>
  </si>
  <si>
    <t>168.7</t>
  </si>
  <si>
    <t>168.8</t>
  </si>
  <si>
    <t>168.9</t>
  </si>
  <si>
    <t>169.1.a</t>
  </si>
  <si>
    <t>169.1.b</t>
  </si>
  <si>
    <t>169.14</t>
  </si>
  <si>
    <t>169.15.a</t>
  </si>
  <si>
    <t>169.15.b</t>
  </si>
  <si>
    <t>169.2</t>
  </si>
  <si>
    <t>169.3</t>
  </si>
  <si>
    <t>169.4</t>
  </si>
  <si>
    <t>169.5</t>
  </si>
  <si>
    <t>169.6</t>
  </si>
  <si>
    <t>169.7</t>
  </si>
  <si>
    <t>169.8</t>
  </si>
  <si>
    <t>169.9.a</t>
  </si>
  <si>
    <t>169.9.b</t>
  </si>
  <si>
    <t>170.1</t>
  </si>
  <si>
    <t>170.2</t>
  </si>
  <si>
    <t>170.3</t>
  </si>
  <si>
    <t>170.4</t>
  </si>
  <si>
    <t>171.1.a</t>
  </si>
  <si>
    <t>171.1.b</t>
  </si>
  <si>
    <t>171.14</t>
  </si>
  <si>
    <t>171.2</t>
  </si>
  <si>
    <t>171.3</t>
  </si>
  <si>
    <t>171.4</t>
  </si>
  <si>
    <t>171.5.a</t>
  </si>
  <si>
    <t>171.5.b</t>
  </si>
  <si>
    <t>171.6</t>
  </si>
  <si>
    <t>171.7</t>
  </si>
  <si>
    <t>171.8</t>
  </si>
  <si>
    <t>171.9</t>
  </si>
  <si>
    <t>172.1.a</t>
  </si>
  <si>
    <t>172.10.a</t>
  </si>
  <si>
    <t>172.10.b</t>
  </si>
  <si>
    <t>172.11.c</t>
  </si>
  <si>
    <t>172.12</t>
  </si>
  <si>
    <t>172.13</t>
  </si>
  <si>
    <t>172.14</t>
  </si>
  <si>
    <t>172.15</t>
  </si>
  <si>
    <t>172.16.a</t>
  </si>
  <si>
    <t>172.16.b</t>
  </si>
  <si>
    <t>172.3.a</t>
  </si>
  <si>
    <t>172.3.b</t>
  </si>
  <si>
    <t>172.4</t>
  </si>
  <si>
    <t>172.5</t>
  </si>
  <si>
    <t>172.6</t>
  </si>
  <si>
    <t>172.7</t>
  </si>
  <si>
    <t>172.8</t>
  </si>
  <si>
    <t>172.9</t>
  </si>
  <si>
    <t>173.1.a</t>
  </si>
  <si>
    <t>173.1.b</t>
  </si>
  <si>
    <t>173.10</t>
  </si>
  <si>
    <t>173.11</t>
  </si>
  <si>
    <t>173.12</t>
  </si>
  <si>
    <t>173.13</t>
  </si>
  <si>
    <t>173.14</t>
  </si>
  <si>
    <t>173.15</t>
  </si>
  <si>
    <t>173.2</t>
  </si>
  <si>
    <t>173.3</t>
  </si>
  <si>
    <t>173.4</t>
  </si>
  <si>
    <t>173.5.a</t>
  </si>
  <si>
    <t>173.5.b</t>
  </si>
  <si>
    <t>173.6</t>
  </si>
  <si>
    <t>173.7.a</t>
  </si>
  <si>
    <t>173.7.b</t>
  </si>
  <si>
    <t>173.8.a</t>
  </si>
  <si>
    <t>173.8.b</t>
  </si>
  <si>
    <t>173.9.a</t>
  </si>
  <si>
    <t>173.9.b</t>
  </si>
  <si>
    <t>174.1</t>
  </si>
  <si>
    <t>174.2</t>
  </si>
  <si>
    <t>174.3</t>
  </si>
  <si>
    <t>175.1.a</t>
  </si>
  <si>
    <t>175.1.b</t>
  </si>
  <si>
    <t>175.10</t>
  </si>
  <si>
    <t>175.11</t>
  </si>
  <si>
    <t>175.12</t>
  </si>
  <si>
    <t>175.13</t>
  </si>
  <si>
    <t>175.14</t>
  </si>
  <si>
    <t>175.15.a</t>
  </si>
  <si>
    <t>175.15.b</t>
  </si>
  <si>
    <t>175.2</t>
  </si>
  <si>
    <t>175.3</t>
  </si>
  <si>
    <t>175.4</t>
  </si>
  <si>
    <t>175.5</t>
  </si>
  <si>
    <t>175.6</t>
  </si>
  <si>
    <t>175.7.a</t>
  </si>
  <si>
    <t>175.7.b</t>
  </si>
  <si>
    <t>175.8.a</t>
  </si>
  <si>
    <t>175.8.b</t>
  </si>
  <si>
    <t>175.9.a</t>
  </si>
  <si>
    <t>175.9.b</t>
  </si>
  <si>
    <t>175.9.c</t>
  </si>
  <si>
    <t>176.1.a</t>
  </si>
  <si>
    <t>176.1.b</t>
  </si>
  <si>
    <t>176.10</t>
  </si>
  <si>
    <t>176.11</t>
  </si>
  <si>
    <t>176.12</t>
  </si>
  <si>
    <t>176.2</t>
  </si>
  <si>
    <t>176.3</t>
  </si>
  <si>
    <t>176.4</t>
  </si>
  <si>
    <t>176.5.a</t>
  </si>
  <si>
    <t>176.5.b</t>
  </si>
  <si>
    <t>176.6</t>
  </si>
  <si>
    <t>176.7</t>
  </si>
  <si>
    <t>176.8.a</t>
  </si>
  <si>
    <t>176.8.b</t>
  </si>
  <si>
    <t>176.9.a</t>
  </si>
  <si>
    <t>176.9.b</t>
  </si>
  <si>
    <t>176.9.c</t>
  </si>
  <si>
    <t>177.1.a</t>
  </si>
  <si>
    <t>177.1.b</t>
  </si>
  <si>
    <t>177.10.a</t>
  </si>
  <si>
    <t>177.10.b</t>
  </si>
  <si>
    <t>177.10.c</t>
  </si>
  <si>
    <t>177.11</t>
  </si>
  <si>
    <t>177.12.a</t>
  </si>
  <si>
    <t>177.12.b</t>
  </si>
  <si>
    <t>177.13</t>
  </si>
  <si>
    <t>177.14</t>
  </si>
  <si>
    <t>177.15.a</t>
  </si>
  <si>
    <t>177.15.b</t>
  </si>
  <si>
    <t>177.2</t>
  </si>
  <si>
    <t>177.3</t>
  </si>
  <si>
    <t>177.4</t>
  </si>
  <si>
    <t>177.5</t>
  </si>
  <si>
    <t>177.6</t>
  </si>
  <si>
    <t>177.7</t>
  </si>
  <si>
    <t>177.8</t>
  </si>
  <si>
    <t>177.9.a</t>
  </si>
  <si>
    <t>177.9.b</t>
  </si>
  <si>
    <t>178.1</t>
  </si>
  <si>
    <t>178.2</t>
  </si>
  <si>
    <t>178.3</t>
  </si>
  <si>
    <t>2 Gordine</t>
  </si>
  <si>
    <t>2 Wachters</t>
  </si>
  <si>
    <t xml:space="preserve">2 Wachters + Gordijns </t>
  </si>
  <si>
    <t>28v</t>
  </si>
  <si>
    <t>3 Deelman Clerke</t>
  </si>
  <si>
    <t>3 Deelmans Clerke</t>
  </si>
  <si>
    <t>3 Wachters</t>
  </si>
  <si>
    <t>30r</t>
  </si>
  <si>
    <t>31v</t>
  </si>
  <si>
    <t>32r</t>
  </si>
  <si>
    <t>34r</t>
  </si>
  <si>
    <t>35r</t>
  </si>
  <si>
    <t>35v</t>
  </si>
  <si>
    <t>36r</t>
  </si>
  <si>
    <t>38r</t>
  </si>
  <si>
    <t>39r</t>
  </si>
  <si>
    <t>A</t>
  </si>
  <si>
    <t>AB</t>
  </si>
  <si>
    <t>Account</t>
  </si>
  <si>
    <t>and Dyeing</t>
  </si>
  <si>
    <t>and Finishing</t>
  </si>
  <si>
    <t>écu: French gold coin with a shield, struck from 1336</t>
  </si>
  <si>
    <t>a very cheap worsted type of cloth (of ancient origins)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</si>
  <si>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</si>
  <si>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</si>
  <si>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</si>
  <si>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</si>
  <si>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</si>
  <si>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and Handling Costs</t>
  </si>
  <si>
    <t>and Remarks</t>
  </si>
  <si>
    <t>Appelbloeseme Bruxsche Lakene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</si>
  <si>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</si>
  <si>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</si>
  <si>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</si>
  <si>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</si>
  <si>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</si>
  <si>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</si>
  <si>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</si>
  <si>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</si>
  <si>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</si>
  <si>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</si>
  <si>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</si>
  <si>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</si>
  <si>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</si>
  <si>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</si>
  <si>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</si>
  <si>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</si>
  <si>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</si>
  <si>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</si>
  <si>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</si>
  <si>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</si>
  <si>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</si>
  <si>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</si>
  <si>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</si>
  <si>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</si>
  <si>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</si>
  <si>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</si>
  <si>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</si>
  <si>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</si>
  <si>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</si>
  <si>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</si>
  <si>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</si>
  <si>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</si>
  <si>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B1V</t>
  </si>
  <si>
    <t>B1W</t>
  </si>
  <si>
    <t>B1Z</t>
  </si>
  <si>
    <t>B1ZMR</t>
  </si>
  <si>
    <t>B2</t>
  </si>
  <si>
    <t>B2A</t>
  </si>
  <si>
    <t>B2G1</t>
  </si>
  <si>
    <t>B2L</t>
  </si>
  <si>
    <t>B2M</t>
  </si>
  <si>
    <t>B2MA</t>
  </si>
  <si>
    <t>B2MR</t>
  </si>
  <si>
    <t>B2MSC</t>
  </si>
  <si>
    <t>B2S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</si>
  <si>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</si>
  <si>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</si>
  <si>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</si>
  <si>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</si>
  <si>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</si>
  <si>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</si>
  <si>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</si>
  <si>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</si>
  <si>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</si>
  <si>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</si>
  <si>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</si>
  <si>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</si>
  <si>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</si>
  <si>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</si>
  <si>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</si>
  <si>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</si>
  <si>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Bruxsche Laken</t>
  </si>
  <si>
    <t>Blaeu Comensch</t>
  </si>
  <si>
    <t>Blaeu Comensch [Laken]</t>
  </si>
  <si>
    <t>Blaeu Comensch Laken</t>
  </si>
  <si>
    <t>Blaeu Gheminghet Comensch</t>
  </si>
  <si>
    <t>Blaeu Strijpt Laken</t>
  </si>
  <si>
    <t>Blaeuwe Bruxsche Trenchen [Laken]</t>
  </si>
  <si>
    <t>Blaeuwe Comensch Lakene</t>
  </si>
  <si>
    <t>Blaeuwe Wervixsche Laken</t>
  </si>
  <si>
    <t>blaeuwen</t>
  </si>
  <si>
    <t>Blauwe Bruxsche Trenchen</t>
  </si>
  <si>
    <t>Blawe Gheminde Comensch Laken</t>
  </si>
  <si>
    <t>blue</t>
  </si>
  <si>
    <t>Blue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</si>
  <si>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</si>
  <si>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</si>
  <si>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</si>
  <si>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</si>
  <si>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</si>
  <si>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</si>
  <si>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 Bruxsche Roseide Scaerlakene</t>
  </si>
  <si>
    <t>Breede Roseide Bruxsche Scaerlakene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</si>
  <si>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</si>
  <si>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</si>
  <si>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</si>
  <si>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</si>
  <si>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</si>
  <si>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</si>
  <si>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</si>
  <si>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</si>
  <si>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</si>
  <si>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</si>
  <si>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</si>
  <si>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</si>
  <si>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</si>
  <si>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</si>
  <si>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</si>
  <si>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</si>
  <si>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</si>
  <si>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</si>
  <si>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</si>
  <si>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</si>
  <si>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Apple Blossom Cloth</t>
  </si>
  <si>
    <t xml:space="preserve">Bruges Ash Coloured [Sandreyen] Cloth </t>
  </si>
  <si>
    <t>Bruges Blue Cheap Cloth</t>
  </si>
  <si>
    <t>Bruges Blue Cloth</t>
  </si>
  <si>
    <t>Bruges Brown Medley Cloth</t>
  </si>
  <si>
    <t>Bruges Cheap Cloth</t>
  </si>
  <si>
    <t>Bruges Cloth</t>
  </si>
  <si>
    <t>BRUGES CLOTH PRICES: Prices of Woollen Cloths Purchased for Bruges Civic Officials and Others, 1302-1400</t>
  </si>
  <si>
    <t>BRUGES CLOTH PRICES: Prices of Woollen Cloths Purchased for Bruges Civic Officials and Others, 1302-1402</t>
  </si>
  <si>
    <t>Bruges Dark Blue Cloth</t>
  </si>
  <si>
    <t>Bruges Dark Green Cheap Cloths</t>
  </si>
  <si>
    <t>Bruges Dark Green Cloth</t>
  </si>
  <si>
    <t>Bruges Gilly Flower Bloom Cloth + 24 ells</t>
  </si>
  <si>
    <t>Bruges Green Cloth</t>
  </si>
  <si>
    <t>Bruges Green Cloth + 24 ells</t>
  </si>
  <si>
    <t>Bruges Grey Medley Cloth</t>
  </si>
  <si>
    <t>Bruges Grey Medley Cloth + 12 Ells of same</t>
  </si>
  <si>
    <t>Bruges Heavenly Blue Cloth</t>
  </si>
  <si>
    <t>Bruges Light Green Broadcloth</t>
  </si>
  <si>
    <t>Bruges Light Green Cloth</t>
  </si>
  <si>
    <t>Bruges Light Medley Cloth</t>
  </si>
  <si>
    <t>Bruges Medley Cloth</t>
  </si>
  <si>
    <t>Bruges Perse Cloth</t>
  </si>
  <si>
    <t>Bruges Red Cloth</t>
  </si>
  <si>
    <t>Bruges Red Medley Cloth</t>
  </si>
  <si>
    <t>Bruges Red Scarlet Cloth</t>
  </si>
  <si>
    <t>Bruges Red Scarlet Cloth dyed with grain</t>
  </si>
  <si>
    <t>Bruges Rose Scarlet Broadcloth</t>
  </si>
  <si>
    <t>Bruges Sanguine Cloth</t>
  </si>
  <si>
    <t>Bruges Sky Blue Cloth</t>
  </si>
  <si>
    <t>Bruges Striped Cloth</t>
  </si>
  <si>
    <t>Bruges White Cloth</t>
  </si>
  <si>
    <t>Bruges White Medley Cloth</t>
  </si>
  <si>
    <t>Bruges woollen cloth sealed with insignia of the lamb (Lamb of God)</t>
  </si>
  <si>
    <t>BRUGES:  Cloth Prices, 1302 - 1498</t>
  </si>
  <si>
    <t>Bruges: Main</t>
  </si>
  <si>
    <t>Brugge = Bruges (Flanders)</t>
  </si>
  <si>
    <t>Brughscen, Bruxschen, Bruxen</t>
  </si>
  <si>
    <t>Brun Gheminghet Wervix Laken</t>
  </si>
  <si>
    <t>Brune Gheminghede Bruxsche Laken</t>
  </si>
  <si>
    <t>Brune Gheminghede Bruxsche Lakene</t>
  </si>
  <si>
    <t>Brune Wervixsche Laken</t>
  </si>
  <si>
    <t>Brussel = Bruxelles = Brussels (Brabant)</t>
  </si>
  <si>
    <t>Brussels</t>
  </si>
  <si>
    <t>Brussels Cloth</t>
  </si>
  <si>
    <t>Brussels Medley Cloth</t>
  </si>
  <si>
    <t>Brussels Red Scarlet Cloth</t>
  </si>
  <si>
    <t>Brussels Red Scarlet Cloth with all costs and tolls</t>
  </si>
  <si>
    <t>Bruun Gheminghede Wervixsch Laken</t>
  </si>
  <si>
    <t>Bruun Gheminghet Bruxsche Lakene</t>
  </si>
  <si>
    <t xml:space="preserve">Bruun Gheminghet Comensch </t>
  </si>
  <si>
    <t>Bruun Gheminghet Comensch [Laken]</t>
  </si>
  <si>
    <t>Bruun Gheminghet Comensch Lakene</t>
  </si>
  <si>
    <t>Bruun Gheminghet Wervix Lakene</t>
  </si>
  <si>
    <t>Bruun Peers Lakene</t>
  </si>
  <si>
    <t>Bruun Persch + Persch Comensch</t>
  </si>
  <si>
    <t>bruun, brunen</t>
  </si>
  <si>
    <t>Bruxsche Blue Lakene</t>
  </si>
  <si>
    <t>Bruxsche Celestrijne Lakene</t>
  </si>
  <si>
    <t>Bruxsche Eewerlinghe</t>
  </si>
  <si>
    <t>Bruxsche Groene Laken</t>
  </si>
  <si>
    <t>Bruxsche Groene Lakene</t>
  </si>
  <si>
    <t>Bruxsche Laken Eewerlinghe</t>
  </si>
  <si>
    <t>Bruxsche Lakene Groene</t>
  </si>
  <si>
    <t>Bruxsche Licht Groene Laken</t>
  </si>
  <si>
    <t>Bruxsche Rode Laken</t>
  </si>
  <si>
    <t>Bruxsche Sandreyen Lakene</t>
  </si>
  <si>
    <t>Bruxsche Trenchen</t>
  </si>
  <si>
    <t xml:space="preserve">Bruxsche Trenchen </t>
  </si>
  <si>
    <t>Bruxsche Trenchen [Laken]</t>
  </si>
  <si>
    <t>Bruxsche White Lakene</t>
  </si>
  <si>
    <t>Bruxsche Witte Laken</t>
  </si>
  <si>
    <t>Bruxsche Zat Groene Laken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</si>
  <si>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</si>
  <si>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</si>
  <si>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</si>
  <si>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</si>
  <si>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</si>
  <si>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</si>
  <si>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</si>
  <si>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</si>
  <si>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</si>
  <si>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</si>
  <si>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</si>
  <si>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</si>
  <si>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</si>
  <si>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</si>
  <si>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</si>
  <si>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</si>
  <si>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</si>
  <si>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</si>
  <si>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</si>
  <si>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</si>
  <si>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Celestrijn Bruxsch Laken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</si>
  <si>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</si>
  <si>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</si>
  <si>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</si>
  <si>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</si>
  <si>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</si>
  <si>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</si>
  <si>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</si>
  <si>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</si>
  <si>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clerken</t>
  </si>
  <si>
    <t>Clerken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</si>
  <si>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</si>
  <si>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</si>
  <si>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</si>
  <si>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</si>
  <si>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</si>
  <si>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</si>
  <si>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</si>
  <si>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</si>
  <si>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</si>
  <si>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</si>
  <si>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</si>
  <si>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</si>
  <si>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</si>
  <si>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</si>
  <si>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</si>
  <si>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</si>
  <si>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</si>
  <si>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Comensch Blaeu Gheminghet Laken</t>
  </si>
  <si>
    <t>Comensch Blue Lakene</t>
  </si>
  <si>
    <t>Comensch Graeuwe Lakene</t>
  </si>
  <si>
    <t>Comensch Rood Gheminghet Laken</t>
  </si>
  <si>
    <t>Comensch Rood Gheminghet Lakene</t>
  </si>
  <si>
    <t>Comensch Roode Lakene</t>
  </si>
  <si>
    <t>Comensch Sangwine Lakene</t>
  </si>
  <si>
    <t>Comensche Groene Gheminghede Laken</t>
  </si>
  <si>
    <t>Comensche Rode Laken</t>
  </si>
  <si>
    <t>Comines</t>
  </si>
  <si>
    <t>Comines Black Cloth</t>
  </si>
  <si>
    <t>Comines Blue Cloth</t>
  </si>
  <si>
    <t>Comines Blue Medley Cloth</t>
  </si>
  <si>
    <t>Comines Brown Medley Cloth</t>
  </si>
  <si>
    <t>Comines Cloth</t>
  </si>
  <si>
    <t>Comines Green Cloth</t>
  </si>
  <si>
    <t>Comines Green Medley Cloth</t>
  </si>
  <si>
    <t>Comines Grey Cloth</t>
  </si>
  <si>
    <t>Comines Grey Medley Cloth</t>
  </si>
  <si>
    <t>Comines Medley Cloth</t>
  </si>
  <si>
    <t>Comines Perse Cloth</t>
  </si>
  <si>
    <t>Comines Red Cloth</t>
  </si>
  <si>
    <t>Comines Red Medley Cloth</t>
  </si>
  <si>
    <t>Comines Saguine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</si>
  <si>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</si>
  <si>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</si>
  <si>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</si>
  <si>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</si>
  <si>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</si>
  <si>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</si>
  <si>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</si>
  <si>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</si>
  <si>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  Medley Cloth</t>
  </si>
  <si>
    <t>Courtrai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</si>
  <si>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</si>
  <si>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</si>
  <si>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</si>
  <si>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</si>
  <si>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</si>
  <si>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</si>
  <si>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</si>
  <si>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</si>
  <si>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</si>
  <si>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Dark Green Medley Cloth</t>
  </si>
  <si>
    <t>Dark Grey</t>
  </si>
  <si>
    <t>Dark Perse</t>
  </si>
  <si>
    <t>Days' Wages</t>
  </si>
  <si>
    <t>DD</t>
  </si>
  <si>
    <t>decimal</t>
  </si>
  <si>
    <t>deelmans</t>
  </si>
  <si>
    <t>Deelmans Clerke</t>
  </si>
  <si>
    <t>Deelmans Clerke?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</si>
  <si>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</si>
  <si>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</si>
  <si>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</si>
  <si>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</si>
  <si>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</si>
  <si>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</si>
  <si>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</si>
  <si>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</si>
  <si>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</si>
  <si>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</si>
  <si>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</si>
  <si>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</si>
  <si>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</si>
  <si>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</si>
  <si>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</si>
  <si>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</si>
  <si>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</si>
  <si>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</si>
  <si>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</si>
  <si>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</si>
  <si>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</si>
  <si>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</si>
  <si>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Donker Graeuwe Monstiervilersche Laken</t>
  </si>
  <si>
    <t>Donker Grauwe Lakene [of Montreuil?]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</si>
  <si>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</si>
  <si>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</si>
  <si>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</si>
  <si>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</si>
  <si>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</si>
  <si>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</si>
  <si>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</si>
  <si>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</si>
  <si>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</si>
  <si>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</si>
  <si>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</si>
  <si>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</si>
  <si>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</si>
  <si>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</si>
  <si>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</si>
  <si>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</si>
  <si>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</si>
  <si>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</si>
  <si>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</si>
  <si>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</si>
  <si>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</si>
  <si>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</si>
  <si>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</si>
  <si>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</si>
  <si>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</si>
  <si>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Ells Blaeus Ypers Lakene</t>
  </si>
  <si>
    <t>Ells Bruges Brown Medley Cloth</t>
  </si>
  <si>
    <t>Ells Bruges Dark Green Cloth</t>
  </si>
  <si>
    <t>Ells Bruges Perse Brown Cheap Cloths</t>
  </si>
  <si>
    <t>Ells Bruges Perse Cloth</t>
  </si>
  <si>
    <t>Ells Bruges Red Cloth</t>
  </si>
  <si>
    <t>Ells Brune Persch Bruxsche Trenchen</t>
  </si>
  <si>
    <t>Ells Brussels Red Scarlet Cloth</t>
  </si>
  <si>
    <t>Ells Bruun Gheminghet Bruxsch Laken</t>
  </si>
  <si>
    <t>Ells Bruuns Ypersch Lakens</t>
  </si>
  <si>
    <t>Ells Cloth</t>
  </si>
  <si>
    <t>Ells Comines Cloth</t>
  </si>
  <si>
    <t>Ells Graeus Monstiervileisch Laken</t>
  </si>
  <si>
    <t>Ells Graeus Ypersch Lakens</t>
  </si>
  <si>
    <t>Ells Green + Brown Cloth</t>
  </si>
  <si>
    <t xml:space="preserve">Ells Groens + Bruuns </t>
  </si>
  <si>
    <t>Ells Lakens</t>
  </si>
  <si>
    <t>Ells Licht Groens Ypersch Laken</t>
  </si>
  <si>
    <t>Ells Montivilliers Grey Cloth</t>
  </si>
  <si>
    <t>Ells of same [Comines Lakene]</t>
  </si>
  <si>
    <t>Ells Red Cloth</t>
  </si>
  <si>
    <t>Ells Roode Brueselsch Scaerlakene</t>
  </si>
  <si>
    <t>Ells Roods Gheminghets Wervix Laken</t>
  </si>
  <si>
    <t>Ells Roods Lakens</t>
  </si>
  <si>
    <t>Ells same [Bruun Gheminghet Wervix Lakene]</t>
  </si>
  <si>
    <t>Ells Same [Comensch Lakene]</t>
  </si>
  <si>
    <t>Ells Same [Comines Gheminghet Laken]</t>
  </si>
  <si>
    <t>Ells Same [Comines Laken]</t>
  </si>
  <si>
    <t>Ells Same [Comines Medley Cloth]</t>
  </si>
  <si>
    <t>Ells same [Peersch Bruxsch Laken]</t>
  </si>
  <si>
    <t>Ells Same [Rood Wervixsch Laken]</t>
  </si>
  <si>
    <t>Ells Same [Roode Bruxsche Lakene]</t>
  </si>
  <si>
    <t>Ells Same [Wervik Red Cloth]</t>
  </si>
  <si>
    <t>Ells same [Zade Groene Bruxsche Lakene]</t>
  </si>
  <si>
    <t>Ells Wervik Brown Medley Cloth</t>
  </si>
  <si>
    <t>Ells Wervik Red Medley Cloth</t>
  </si>
  <si>
    <t>Ells White Cloth</t>
  </si>
  <si>
    <t>Ells Wit Laken</t>
  </si>
  <si>
    <t>Ells Ypersch Lakene Zad Groene + Licht Groene</t>
  </si>
  <si>
    <t>Ells Ypres Blue Cloth</t>
  </si>
  <si>
    <t>Ells Ypres Brown Cloth</t>
  </si>
  <si>
    <t>Ells Ypres Dark Green + Light Green Cloth</t>
  </si>
  <si>
    <t>Ells Ypres Grey Cloth</t>
  </si>
  <si>
    <t>Ells Ypres Light Green Cloth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</si>
  <si>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</si>
  <si>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</si>
  <si>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</si>
  <si>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</si>
  <si>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</si>
  <si>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</si>
  <si>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</si>
  <si>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</si>
  <si>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</si>
  <si>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</si>
  <si>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</si>
  <si>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For this and above entry, query re: Montreuil because bought from Jaquemaerd den Dordier + Colaerd Dackes who sold Montreuil cloth in previous year. New Color.</t>
  </si>
  <si>
    <t>from Zeeland (Zealand): cheap cloths</t>
  </si>
  <si>
    <t>fulled and scoured cloth? shorn cloth?</t>
  </si>
  <si>
    <t>fullers</t>
  </si>
  <si>
    <t>G</t>
  </si>
  <si>
    <t>G1</t>
  </si>
  <si>
    <t>G1 + B1</t>
  </si>
  <si>
    <t>G1L</t>
  </si>
  <si>
    <t>G1LM</t>
  </si>
  <si>
    <t>G1M</t>
  </si>
  <si>
    <t>G1SL</t>
  </si>
  <si>
    <t>G1Z</t>
  </si>
  <si>
    <t>G1Z + G1L</t>
  </si>
  <si>
    <t>G1ZM</t>
  </si>
  <si>
    <t>G2</t>
  </si>
  <si>
    <t>G2L</t>
  </si>
  <si>
    <t>G2M</t>
  </si>
  <si>
    <t>G2Z</t>
  </si>
  <si>
    <t>G3</t>
  </si>
  <si>
    <t>Garosseline Bruxsche Lakene + 24 ells</t>
  </si>
  <si>
    <t>Garsoene</t>
  </si>
  <si>
    <t>garsoene, garchoene</t>
  </si>
  <si>
    <t>Garsoene?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</si>
  <si>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</si>
  <si>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</si>
  <si>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</si>
  <si>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</si>
  <si>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</si>
  <si>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</si>
  <si>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</si>
  <si>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</si>
  <si>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</si>
  <si>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</si>
  <si>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</si>
  <si>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</si>
  <si>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Gheminget Bruun Comensch Laken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</si>
  <si>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</si>
  <si>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</si>
  <si>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</si>
  <si>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</si>
  <si>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</si>
  <si>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</si>
  <si>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</si>
  <si>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</si>
  <si>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</si>
  <si>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</si>
  <si>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</si>
  <si>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</si>
  <si>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</si>
  <si>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</si>
  <si>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</si>
  <si>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</si>
  <si>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</si>
  <si>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</si>
  <si>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</si>
  <si>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</si>
  <si>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</si>
  <si>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</si>
  <si>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</si>
  <si>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</si>
  <si>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</si>
  <si>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</si>
  <si>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Gordiinen</t>
  </si>
  <si>
    <t>Gordijnen</t>
  </si>
  <si>
    <t>Gordijns</t>
  </si>
  <si>
    <t>goud</t>
  </si>
  <si>
    <t>goudbloemine</t>
  </si>
  <si>
    <t>gourdijns, gordijns</t>
  </si>
  <si>
    <t>Graeu Comensch Laken</t>
  </si>
  <si>
    <t>Graeu Gheminghet Bruxsche Laken + 12 Ells</t>
  </si>
  <si>
    <t>Graeuwe Gheminghede Bruxsche Laken</t>
  </si>
  <si>
    <t>Graeuwe Gheminghede Comensche Lakene</t>
  </si>
  <si>
    <t>Graeuwe Gheminghede Wervixsche Lakene</t>
  </si>
  <si>
    <t>Graien Comensch Laken</t>
  </si>
  <si>
    <t>grawe, grauwe</t>
  </si>
  <si>
    <t>green</t>
  </si>
  <si>
    <t>Green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</si>
  <si>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</si>
  <si>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</si>
  <si>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</si>
  <si>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</si>
  <si>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</si>
  <si>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</si>
  <si>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Groene Bruxsch Laken</t>
  </si>
  <si>
    <t>Groene Bruxsche Lakene</t>
  </si>
  <si>
    <t>Groene Bruxsche Lakene + 24 ells</t>
  </si>
  <si>
    <t>Groene Comensch Laken</t>
  </si>
  <si>
    <t>Groene Wervixsch Lakene</t>
  </si>
  <si>
    <t>Groene Wervixsche Laken</t>
  </si>
  <si>
    <t>groene, gruenen</t>
  </si>
  <si>
    <t>Groens Gheminghet Wervixsch Lakene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</si>
  <si>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</si>
  <si>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</si>
  <si>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</si>
  <si>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</si>
  <si>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</si>
  <si>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</si>
  <si>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</si>
  <si>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</si>
  <si>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</si>
  <si>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</si>
  <si>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</si>
  <si>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</si>
  <si>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</si>
  <si>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</si>
  <si>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</t>
  </si>
  <si>
    <t>Halluin (SW Flanders: now in France)</t>
  </si>
  <si>
    <t>Halluin Cloth</t>
  </si>
  <si>
    <t>Halluin Medley Cloth</t>
  </si>
  <si>
    <t>Halluin Red Medley Cloth</t>
  </si>
  <si>
    <t>halve</t>
  </si>
  <si>
    <t>Heavenly Blue (eeuwerlinge)</t>
  </si>
  <si>
    <t>Hermantiersche</t>
  </si>
  <si>
    <t>Hesdin (SW Flanders: now in France)</t>
  </si>
  <si>
    <t>Hesdins; Hesdynsche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</si>
  <si>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</si>
  <si>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</si>
  <si>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</si>
  <si>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</si>
  <si>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</si>
  <si>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</si>
  <si>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</si>
  <si>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</si>
  <si>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</si>
  <si>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</si>
  <si>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</si>
  <si>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</si>
  <si>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</si>
  <si>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</si>
  <si>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</si>
  <si>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</si>
  <si>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</si>
  <si>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</si>
  <si>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Jonghen Scotters</t>
  </si>
  <si>
    <t>Jusctichie</t>
  </si>
  <si>
    <t>justices</t>
  </si>
  <si>
    <t>Justices</t>
  </si>
  <si>
    <t>justichie</t>
  </si>
  <si>
    <t xml:space="preserve">Justichie 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</si>
  <si>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</si>
  <si>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</si>
  <si>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</si>
  <si>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</si>
  <si>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</si>
  <si>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</si>
  <si>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</si>
  <si>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</si>
  <si>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</si>
  <si>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</si>
  <si>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</si>
  <si>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</si>
  <si>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</si>
  <si>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</si>
  <si>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lichte</t>
  </si>
  <si>
    <t>Lichte Blaeuwe Mechelinsche Laken</t>
  </si>
  <si>
    <t>Lichte Gheminghede Bruxsche Lakene</t>
  </si>
  <si>
    <t>Lichte Grawe Laken [of Montreuil?]</t>
  </si>
  <si>
    <t>Lichte Groene Breede Bruxsche Lakene</t>
  </si>
  <si>
    <t>Lichte Groene Bruxsche Lakene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</si>
  <si>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</si>
  <si>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</si>
  <si>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</si>
  <si>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</si>
  <si>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</si>
  <si>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</si>
  <si>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</si>
  <si>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</si>
  <si>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</si>
  <si>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</si>
  <si>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</si>
  <si>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Sanguine</t>
  </si>
  <si>
    <t>Light Tan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</si>
  <si>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</si>
  <si>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</si>
  <si>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</si>
  <si>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</si>
  <si>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</si>
  <si>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</si>
  <si>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</si>
  <si>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</si>
  <si>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</si>
  <si>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</si>
  <si>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</si>
  <si>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</si>
  <si>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</si>
  <si>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</si>
  <si>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</si>
  <si>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</si>
  <si>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</si>
  <si>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</si>
  <si>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</si>
  <si>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</si>
  <si>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</si>
  <si>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Mechelen</t>
  </si>
  <si>
    <t>Mechelen = Malines = Mechlin (Flemish seigneurie within the duchy of Brabant, betw. Brussels-Antwerp)</t>
  </si>
  <si>
    <t>Mechelen Cloth</t>
  </si>
  <si>
    <t>Mechelen Dark Blue Cloth</t>
  </si>
  <si>
    <t>Mechelen Light Blue Cloth</t>
  </si>
  <si>
    <t>Mechelen Medley Cloth</t>
  </si>
  <si>
    <t>Mechelen Red Cloth</t>
  </si>
  <si>
    <t>Mechelen White [Gheboste] Cloth</t>
  </si>
  <si>
    <t>Mechelen White Cloth</t>
  </si>
  <si>
    <t>medecijn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</si>
  <si>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</si>
  <si>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</si>
  <si>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</si>
  <si>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</si>
  <si>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</si>
  <si>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</si>
  <si>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</si>
  <si>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</si>
  <si>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</si>
  <si>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</si>
  <si>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</si>
  <si>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</si>
  <si>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</si>
  <si>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</si>
  <si>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</si>
  <si>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</si>
  <si>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</si>
  <si>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</si>
  <si>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</si>
  <si>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</si>
  <si>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</si>
  <si>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</si>
  <si>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</si>
  <si>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</si>
  <si>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</si>
  <si>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</si>
  <si>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</si>
  <si>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</si>
  <si>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</t>
  </si>
  <si>
    <t>Montivilliers</t>
  </si>
  <si>
    <t>Montivilliers (France: duchy of Normandy)</t>
  </si>
  <si>
    <t>Montivilliers Cloth</t>
  </si>
  <si>
    <t>Montivilliers Dark Grey Cloth</t>
  </si>
  <si>
    <t>Montreuil</t>
  </si>
  <si>
    <t>Montreuil (France: county of Artois)</t>
  </si>
  <si>
    <t>Montreuil Cloth</t>
  </si>
  <si>
    <t>Montreuil?</t>
  </si>
  <si>
    <t>Montreuil? Dark Grey Cloth</t>
  </si>
  <si>
    <t>Montreuil? Light Grey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</si>
  <si>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</si>
  <si>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</si>
  <si>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</si>
  <si>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</si>
  <si>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</si>
  <si>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</si>
  <si>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</si>
  <si>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</si>
  <si>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</si>
  <si>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N.B. 2 cheap cloths = 18 ells in length.  P/ell given as 2s 0d groot Flemish.</t>
  </si>
  <si>
    <t>N.B. 9 ells per cheap cloth</t>
  </si>
  <si>
    <t>N.B. Dimension of cloth given as 42 ells long x 10 quarters.</t>
  </si>
  <si>
    <t>N.B. Dimensions of cloth given as 42 ells x 10 quarters.</t>
  </si>
  <si>
    <t>N.B. Entry reads "9 ells of same" but unclear whether Blue cloth or Red Medley</t>
  </si>
  <si>
    <t>N.B. First mention of Heavenly Blue</t>
  </si>
  <si>
    <t>N.B. If same cloth for this and above two entries then 36.56 ells to a cloth</t>
  </si>
  <si>
    <t>N.B. If same cloth for this and following entry then 30 ells to a cloth.</t>
  </si>
  <si>
    <t>N.B. Meaning of "Ghezeepte"?</t>
  </si>
  <si>
    <t>N.B. Query re: 9 ells per cloth?</t>
  </si>
  <si>
    <t>N.B. Total length of 2 cheap cloths = 18 ells.</t>
  </si>
  <si>
    <t>N.B. Year is given as 1396-97, must be 1397-98.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</si>
  <si>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</si>
  <si>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</si>
  <si>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</si>
  <si>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</si>
  <si>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</si>
  <si>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</si>
  <si>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</si>
  <si>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</si>
  <si>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</si>
  <si>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</si>
  <si>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</si>
  <si>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</si>
  <si>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</si>
  <si>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</si>
  <si>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</si>
  <si>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</si>
  <si>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</si>
  <si>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</si>
  <si>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</si>
  <si>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</si>
  <si>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</si>
  <si>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</si>
  <si>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</si>
  <si>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</si>
  <si>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</si>
  <si>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</si>
  <si>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</si>
  <si>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</si>
  <si>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</si>
  <si>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</si>
  <si>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</si>
  <si>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</si>
  <si>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</si>
  <si>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</si>
  <si>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</si>
  <si>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</si>
  <si>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</si>
  <si>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</si>
  <si>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</si>
  <si>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</si>
  <si>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</si>
  <si>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</si>
  <si>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</si>
  <si>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</si>
  <si>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</si>
  <si>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 + PEB</t>
  </si>
  <si>
    <t>Peacock</t>
  </si>
  <si>
    <t>peacock coloured; multi-coloured with blues, etc.</t>
  </si>
  <si>
    <t>PEB2</t>
  </si>
  <si>
    <t>PEB2MA</t>
  </si>
  <si>
    <t>PEB2SC</t>
  </si>
  <si>
    <t>PEB2SLSC</t>
  </si>
  <si>
    <t>Peers Comensch Laken</t>
  </si>
  <si>
    <t>Peersch Bruxsch Laken</t>
  </si>
  <si>
    <t>Peersch Comensch Laken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</si>
  <si>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</si>
  <si>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</si>
  <si>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</si>
  <si>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</si>
  <si>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</si>
  <si>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</si>
  <si>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</si>
  <si>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</si>
  <si>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 Bruxsch Laken</t>
  </si>
  <si>
    <t>Persche Bruxsche Laken</t>
  </si>
  <si>
    <t>Persche Wervixsche Lakene</t>
  </si>
  <si>
    <t>Perse</t>
  </si>
  <si>
    <t>perse = purple or mauve</t>
  </si>
  <si>
    <t>Perse Blue</t>
  </si>
  <si>
    <t xml:space="preserve">Perse Blue Scarlet </t>
  </si>
  <si>
    <t>Perse Brown</t>
  </si>
  <si>
    <t>Perse Brown Cloth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</si>
  <si>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</si>
  <si>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</si>
  <si>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</si>
  <si>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</si>
  <si>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</si>
  <si>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</si>
  <si>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</si>
  <si>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</si>
  <si>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</si>
  <si>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</si>
  <si>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</si>
  <si>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</si>
  <si>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</si>
  <si>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</si>
  <si>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</si>
  <si>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</si>
  <si>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</si>
  <si>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</si>
  <si>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</si>
  <si>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</si>
  <si>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</si>
  <si>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</si>
  <si>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</si>
  <si>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</si>
  <si>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</si>
  <si>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</si>
  <si>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</si>
  <si>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</si>
  <si>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</si>
  <si>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</si>
  <si>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</si>
  <si>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</si>
  <si>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</si>
  <si>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</si>
  <si>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</si>
  <si>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</si>
  <si>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</si>
  <si>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Query re: recipients of 3 deelman clerke.</t>
  </si>
  <si>
    <t>R[aem]v[inders] Cnape</t>
  </si>
  <si>
    <t>R1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</si>
  <si>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</si>
  <si>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</si>
  <si>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</si>
  <si>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</si>
  <si>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</si>
  <si>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</si>
  <si>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</si>
  <si>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</si>
  <si>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</si>
  <si>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</si>
  <si>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</si>
  <si>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</si>
  <si>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</si>
  <si>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</si>
  <si>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</si>
  <si>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</si>
  <si>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Raemvinders</t>
  </si>
  <si>
    <t>Raemvinders + Justichie</t>
  </si>
  <si>
    <t>Raemvinders Cnapen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</si>
  <si>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</si>
  <si>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</si>
  <si>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</si>
  <si>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</si>
  <si>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</si>
  <si>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</si>
  <si>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Bruges Cheap Cloth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</si>
  <si>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</si>
  <si>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</si>
  <si>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</si>
  <si>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</si>
  <si>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</si>
  <si>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</si>
  <si>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</si>
  <si>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</si>
  <si>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</si>
  <si>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</si>
  <si>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</si>
  <si>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</si>
  <si>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</si>
  <si>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Brueselche Scaerlakene</t>
  </si>
  <si>
    <t>Rode Brueselsch Scaerlakene</t>
  </si>
  <si>
    <t>Rode Bruxsche Lakene</t>
  </si>
  <si>
    <t>Rode Bruxsche Trenchen</t>
  </si>
  <si>
    <t>Rode Gheminde Comensch Laken</t>
  </si>
  <si>
    <t>Rode Gheminghede Bruxsche Lakene</t>
  </si>
  <si>
    <t>Rode Mechelinsche Lakene</t>
  </si>
  <si>
    <t>Rode Mechelnische Lakene</t>
  </si>
  <si>
    <t>Rode Wervixsche Lake</t>
  </si>
  <si>
    <t>Rode Wervixsche Lakene</t>
  </si>
  <si>
    <t>roepers</t>
  </si>
  <si>
    <t>Roeselare = Roulers (West Flanders)</t>
  </si>
  <si>
    <t>Roesselaersche</t>
  </si>
  <si>
    <t>roet, rood</t>
  </si>
  <si>
    <t>RoL</t>
  </si>
  <si>
    <t>Rood Comensch</t>
  </si>
  <si>
    <t>Rood Comensch Laken</t>
  </si>
  <si>
    <t>Rood Gheminghet Halewins Laken</t>
  </si>
  <si>
    <t>Rood Mechelinsche Laken</t>
  </si>
  <si>
    <t>Rood Strijpt [Laken]</t>
  </si>
  <si>
    <t>Rood Wervixsch Laken</t>
  </si>
  <si>
    <t>Roode Bruxsche Lakene</t>
  </si>
  <si>
    <t>Roode Bruxsche Scaerlaken mids den greynene</t>
  </si>
  <si>
    <t>Roode Bruxsche Scaerlakene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</si>
  <si>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</si>
  <si>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</si>
  <si>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</si>
  <si>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</si>
  <si>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</si>
  <si>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</si>
  <si>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rosgraeuwe, rosse grauwe</t>
  </si>
  <si>
    <t>Rouen (France: duchy of Normandy)</t>
  </si>
  <si>
    <t>Roulers Cloth</t>
  </si>
  <si>
    <t>Rouwaensche</t>
  </si>
  <si>
    <t>S</t>
  </si>
  <si>
    <t>SAB</t>
  </si>
  <si>
    <t>SAB: SR</t>
  </si>
  <si>
    <t>Sad Groene Bruxsch Laken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</si>
  <si>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</si>
  <si>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</si>
  <si>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</si>
  <si>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</si>
  <si>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</si>
  <si>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</si>
  <si>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</si>
  <si>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</si>
  <si>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</si>
  <si>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</si>
  <si>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</si>
  <si>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Bruxsch Laken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</si>
  <si>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</si>
  <si>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</si>
  <si>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</si>
  <si>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</si>
  <si>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</si>
  <si>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</si>
  <si>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</si>
  <si>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</si>
  <si>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</si>
  <si>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</si>
  <si>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</si>
  <si>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</si>
  <si>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</si>
  <si>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</si>
  <si>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</si>
  <si>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</si>
  <si>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</si>
  <si>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</si>
  <si>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</si>
  <si>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</si>
  <si>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</si>
  <si>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</si>
  <si>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</si>
  <si>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</si>
  <si>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</si>
  <si>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</si>
  <si>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</si>
  <si>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</si>
  <si>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</si>
  <si>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</t>
  </si>
  <si>
    <t>Serganten</t>
  </si>
  <si>
    <t>Serganten?</t>
  </si>
  <si>
    <t>Serge</t>
  </si>
  <si>
    <t>Sergeants</t>
  </si>
  <si>
    <t>sergeants; militia officers</t>
  </si>
  <si>
    <t>serjante</t>
  </si>
  <si>
    <t>Serjante</t>
  </si>
  <si>
    <t>Serjante?</t>
  </si>
  <si>
    <t>Serjanten</t>
  </si>
  <si>
    <t>Serjanten?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</si>
  <si>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</si>
  <si>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</si>
  <si>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</si>
  <si>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</si>
  <si>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</si>
  <si>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</si>
  <si>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</si>
  <si>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</si>
  <si>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</si>
  <si>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</si>
  <si>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</si>
  <si>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</si>
  <si>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</si>
  <si>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</si>
  <si>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</si>
  <si>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</si>
  <si>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</si>
  <si>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</si>
  <si>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</si>
  <si>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</si>
  <si>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</si>
  <si>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</si>
  <si>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</si>
  <si>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</si>
  <si>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</si>
  <si>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</si>
  <si>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</si>
  <si>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Steanwaerders</t>
  </si>
  <si>
    <t>stede meesters</t>
  </si>
  <si>
    <t>steenwaerders</t>
  </si>
  <si>
    <t>Steenwaerders</t>
  </si>
  <si>
    <t>Steenwaerders + Surgiens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</si>
  <si>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</si>
  <si>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</si>
  <si>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</si>
  <si>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</si>
  <si>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</si>
  <si>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</si>
  <si>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</si>
  <si>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</si>
  <si>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</si>
  <si>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</si>
  <si>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</si>
  <si>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</si>
  <si>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</si>
  <si>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</si>
  <si>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</si>
  <si>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Surgenien</t>
  </si>
  <si>
    <t>Surgenien?</t>
  </si>
  <si>
    <t>surgeon, physician</t>
  </si>
  <si>
    <t>Surgeons</t>
  </si>
  <si>
    <t>Surgienen</t>
  </si>
  <si>
    <t>surgiens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</si>
  <si>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</si>
  <si>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</si>
  <si>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</si>
  <si>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</si>
  <si>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</si>
  <si>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</si>
  <si>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</si>
  <si>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</si>
  <si>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</si>
  <si>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</si>
  <si>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</si>
  <si>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</si>
  <si>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</si>
  <si>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</si>
  <si>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</si>
  <si>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</si>
  <si>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</si>
  <si>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</si>
  <si>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</si>
  <si>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</si>
  <si>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</si>
  <si>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</si>
  <si>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</si>
  <si>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</si>
  <si>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</si>
  <si>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</si>
  <si>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</si>
  <si>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</si>
  <si>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</si>
  <si>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</si>
  <si>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</si>
  <si>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</si>
  <si>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</si>
  <si>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</si>
  <si>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</si>
  <si>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</si>
  <si>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</si>
  <si>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</si>
  <si>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</si>
  <si>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</si>
  <si>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</si>
  <si>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</si>
  <si>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</si>
  <si>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</si>
  <si>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</si>
  <si>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</si>
  <si>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</si>
  <si>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</si>
  <si>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</si>
  <si>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</si>
  <si>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</si>
  <si>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</si>
  <si>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</si>
  <si>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</si>
  <si>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</si>
  <si>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</si>
  <si>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</si>
  <si>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</si>
  <si>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</si>
  <si>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</si>
  <si>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</si>
  <si>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</si>
  <si>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</si>
  <si>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</si>
  <si>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</si>
  <si>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</si>
  <si>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</si>
  <si>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</si>
  <si>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</si>
  <si>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</si>
  <si>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</t>
  </si>
  <si>
    <t>Vilvoorde (NW of Brussels: in Brabant)</t>
  </si>
  <si>
    <t>Vilvoorde Cloth</t>
  </si>
  <si>
    <t>Vilvoorde White Bell Cloth</t>
  </si>
  <si>
    <t>Vilvoorde White Cloth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</si>
  <si>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</si>
  <si>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</si>
  <si>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</si>
  <si>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</si>
  <si>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</si>
  <si>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</si>
  <si>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</si>
  <si>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</si>
  <si>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</si>
  <si>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</si>
  <si>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</si>
  <si>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</si>
  <si>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</si>
  <si>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</si>
  <si>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W[eavers] + F[ullers]</t>
  </si>
  <si>
    <t>W[eavers] + Fullers + 2 Wachters</t>
  </si>
  <si>
    <t>W1M</t>
  </si>
  <si>
    <t>wachters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</si>
  <si>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</si>
  <si>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</si>
  <si>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</si>
  <si>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</si>
  <si>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</si>
  <si>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</si>
  <si>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</si>
  <si>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</si>
  <si>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</si>
  <si>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</si>
  <si>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 xml:space="preserve">Werclieden </t>
  </si>
  <si>
    <t>werclieden, werklieden</t>
  </si>
  <si>
    <t>Werclieden?</t>
  </si>
  <si>
    <t>Wervex</t>
  </si>
  <si>
    <t>Wervik</t>
  </si>
  <si>
    <t>Wervik = Wervicq (SW Flanders: near Ieper</t>
  </si>
  <si>
    <t>Wervik Blue Cloth</t>
  </si>
  <si>
    <t>Wervik Brown Cloth</t>
  </si>
  <si>
    <t>Wervik Brown Medley Cloth</t>
  </si>
  <si>
    <t>Wervik Cloth</t>
  </si>
  <si>
    <t>Wervik Dark Blue Cloth</t>
  </si>
  <si>
    <t>Wervik Dark Perse Cloth</t>
  </si>
  <si>
    <t>Wervik Green Cloth</t>
  </si>
  <si>
    <t>Wervik Green Medley Cloth</t>
  </si>
  <si>
    <t>Wervik Grey Cloth</t>
  </si>
  <si>
    <t>Wervik Grey Medley Cloth</t>
  </si>
  <si>
    <t>Wervik Medley Cloth</t>
  </si>
  <si>
    <t>Wervik Perse Cloth</t>
  </si>
  <si>
    <t>Wervik Red Cloth</t>
  </si>
  <si>
    <t>Wervixsch Graeue Laken</t>
  </si>
  <si>
    <t>Wervixsche Bruun Gheminghet Laken</t>
  </si>
  <si>
    <t>Wervixsche Donckere Blaeuwe Lakene</t>
  </si>
  <si>
    <t>Wervixsche Donckere Peersche Lakene</t>
  </si>
  <si>
    <t>Wervixsche Rode Laken</t>
  </si>
  <si>
    <t>Wervixsche Rood Laken</t>
  </si>
  <si>
    <t>wet</t>
  </si>
  <si>
    <t>Wet</t>
  </si>
  <si>
    <t>wet caproens</t>
  </si>
  <si>
    <t>Wet Clerken</t>
  </si>
  <si>
    <t>Wet Clocke</t>
  </si>
  <si>
    <t>Wet Clocken</t>
  </si>
  <si>
    <t>wet clocken; VWC (van wet clocken)</t>
  </si>
  <si>
    <t>Wet?</t>
  </si>
  <si>
    <t>wevers</t>
  </si>
  <si>
    <t>WG2</t>
  </si>
  <si>
    <t>white</t>
  </si>
  <si>
    <t>White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</si>
  <si>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</si>
  <si>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</si>
  <si>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</si>
  <si>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</si>
  <si>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</si>
  <si>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</si>
  <si>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 Vilvoorde Bell Cloth</t>
  </si>
  <si>
    <t>white-grey-brown colour</t>
  </si>
  <si>
    <t>Wit Bruxsch Laken</t>
  </si>
  <si>
    <t>wit, witte, witten</t>
  </si>
  <si>
    <t>with bells: cloths with bell insignia or seals: perhaps bellaerden woollens</t>
  </si>
  <si>
    <t>witkins</t>
  </si>
  <si>
    <t>Witte Ghebelde Vulvoordsche Lakene</t>
  </si>
  <si>
    <t>Witte Ghebelde Vulvoordssche Laken</t>
  </si>
  <si>
    <t>Witte Gheboste Mechelinsche Lakene</t>
  </si>
  <si>
    <t>Witte Gheminghede Bruxsche Laken</t>
  </si>
  <si>
    <t>Witte Ghezeepte Vulvoordsche Laken</t>
  </si>
  <si>
    <t>Witte Mechelinsche Lakene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</si>
  <si>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</si>
  <si>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</si>
  <si>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</si>
  <si>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</si>
  <si>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</si>
  <si>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</si>
  <si>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</si>
  <si>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</si>
  <si>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</si>
  <si>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</si>
  <si>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</si>
  <si>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</si>
  <si>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</si>
  <si>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</si>
  <si>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</si>
  <si>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</si>
  <si>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</si>
  <si>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</si>
  <si>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</si>
  <si>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</si>
  <si>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</si>
  <si>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</si>
  <si>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</si>
  <si>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</t>
  </si>
  <si>
    <t>Ypres Cloth</t>
  </si>
  <si>
    <t>Ypres Dark Blue Cloth</t>
  </si>
  <si>
    <t>Ypres Medley Cloth</t>
  </si>
  <si>
    <t>yscreven</t>
  </si>
  <si>
    <t>YZ</t>
  </si>
  <si>
    <t>Zad Blaeu Bruxsch Lakene</t>
  </si>
  <si>
    <t>Zad Blawe Bruxsche Lakene</t>
  </si>
  <si>
    <t>Zade Blaeuwe Bruxsch Lakene</t>
  </si>
  <si>
    <t>Zade Blaeuwe Mechelinsche Laken</t>
  </si>
  <si>
    <t>Zade Blaeuwe Mechelinsche Lakene</t>
  </si>
  <si>
    <t>Zade Blaeuwe Ypersche Laken</t>
  </si>
  <si>
    <t>Zade Blawe Bruxsche Lakene</t>
  </si>
  <si>
    <t>Zade Groene Bruxsche Lakene</t>
  </si>
  <si>
    <t>Zade Groene Bruxsche Trenchen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</si>
  <si>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</si>
  <si>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</si>
  <si>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</si>
  <si>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</si>
  <si>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</si>
  <si>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</si>
  <si>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</si>
  <si>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 Comensch [Laken]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</si>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</sst>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7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2" t="s">
        <v>677</v>
      </c>
    </row>
    <row r="3" spans="1:7" ht="12.75">
      <c r="A3" s="18" t="s">
        <v>1189</v>
      </c>
      <c r="C3" s="1" t="s">
        <v>1197</v>
      </c>
      <c r="E3" s="1" t="s">
        <v>482</v>
      </c>
      <c r="G3" s="1" t="s">
        <v>1197</v>
      </c>
    </row>
    <row r="5" spans="1:7" ht="12.75">
      <c r="A5" s="1" t="s">
        <v>447</v>
      </c>
      <c r="C5" t="s">
        <v>442</v>
      </c>
      <c r="E5" s="1" t="s">
        <v>262</v>
      </c>
      <c r="G5" t="s">
        <v>244</v>
      </c>
    </row>
    <row r="6" spans="1:7" ht="12.75">
      <c r="A6" s="1" t="s">
        <v>543</v>
      </c>
      <c r="C6" t="s">
        <v>530</v>
      </c>
      <c r="E6" s="1" t="s">
        <v>261</v>
      </c>
      <c r="G6" t="s">
        <v>245</v>
      </c>
    </row>
    <row r="7" spans="1:7" ht="12.75">
      <c r="A7" s="1" t="s">
        <v>574</v>
      </c>
      <c r="C7" t="s">
        <v>582</v>
      </c>
      <c r="E7" s="1" t="s">
        <v>273</v>
      </c>
      <c r="G7" t="s">
        <v>269</v>
      </c>
    </row>
    <row r="8" spans="1:7" ht="12.75">
      <c r="A8" s="1" t="s">
        <v>673</v>
      </c>
      <c r="C8" t="s">
        <v>643</v>
      </c>
      <c r="E8" s="1" t="s">
        <v>274</v>
      </c>
      <c r="G8" t="s">
        <v>275</v>
      </c>
    </row>
    <row r="9" spans="1:7" ht="12.75">
      <c r="A9" s="1" t="s">
        <v>689</v>
      </c>
      <c r="C9" t="s">
        <v>690</v>
      </c>
      <c r="E9" s="1" t="s">
        <v>333</v>
      </c>
      <c r="G9" t="s">
        <v>278</v>
      </c>
    </row>
    <row r="10" spans="1:7" ht="12.75">
      <c r="A10" s="1" t="s">
        <v>842</v>
      </c>
      <c r="C10" t="s">
        <v>730</v>
      </c>
      <c r="E10" s="1" t="s">
        <v>263</v>
      </c>
      <c r="G10" t="s">
        <v>279</v>
      </c>
    </row>
    <row r="11" spans="1:7" ht="12.75">
      <c r="A11" s="1" t="s">
        <v>1135</v>
      </c>
      <c r="C11" t="s">
        <v>1087</v>
      </c>
      <c r="E11" s="1" t="s">
        <v>252</v>
      </c>
      <c r="G11" t="s">
        <v>280</v>
      </c>
    </row>
    <row r="12" spans="1:7" ht="12.75">
      <c r="A12" s="1" t="s">
        <v>1110</v>
      </c>
      <c r="C12" t="s">
        <v>1117</v>
      </c>
      <c r="E12" s="1" t="s">
        <v>750</v>
      </c>
      <c r="G12" t="s">
        <v>281</v>
      </c>
    </row>
    <row r="13" spans="1:7" ht="12.75">
      <c r="A13" s="1" t="s">
        <v>1181</v>
      </c>
      <c r="C13" t="s">
        <v>1125</v>
      </c>
      <c r="E13" s="1" t="s">
        <v>802</v>
      </c>
      <c r="G13" t="s">
        <v>282</v>
      </c>
    </row>
    <row r="14" spans="1:7" ht="12.75">
      <c r="A14" s="1" t="s">
        <v>1180</v>
      </c>
      <c r="C14" t="s">
        <v>1155</v>
      </c>
      <c r="E14" s="1" t="s">
        <v>334</v>
      </c>
      <c r="G14" t="s">
        <v>283</v>
      </c>
    </row>
    <row r="15" spans="1:7" ht="12.75">
      <c r="A15" s="1" t="s">
        <v>1166</v>
      </c>
      <c r="C15" t="s">
        <v>1169</v>
      </c>
      <c r="E15" s="1" t="s">
        <v>970</v>
      </c>
      <c r="G15" t="s">
        <v>285</v>
      </c>
    </row>
    <row r="16" spans="1:7" ht="12.75">
      <c r="A16" s="1" t="s">
        <v>1176</v>
      </c>
      <c r="C16" t="s">
        <v>1177</v>
      </c>
      <c r="E16" s="1" t="s">
        <v>971</v>
      </c>
      <c r="G16" t="s">
        <v>286</v>
      </c>
    </row>
    <row r="17" spans="1:7" ht="12.75">
      <c r="A17" s="1" t="s">
        <v>1251</v>
      </c>
      <c r="C17" t="s">
        <v>1248</v>
      </c>
      <c r="E17" s="1" t="s">
        <v>1034</v>
      </c>
      <c r="G17" t="s">
        <v>287</v>
      </c>
    </row>
    <row r="18" spans="1:7" ht="12.75">
      <c r="A18" s="1" t="s">
        <v>1280</v>
      </c>
      <c r="C18" t="s">
        <v>1278</v>
      </c>
      <c r="E18" s="1" t="s">
        <v>1154</v>
      </c>
      <c r="G18" t="s">
        <v>288</v>
      </c>
    </row>
    <row r="19" spans="1:7" ht="12.75">
      <c r="A19" s="1" t="s">
        <v>1291</v>
      </c>
      <c r="C19" t="s">
        <v>1355</v>
      </c>
      <c r="E19" s="1" t="s">
        <v>335</v>
      </c>
      <c r="G19" t="s">
        <v>289</v>
      </c>
    </row>
    <row r="20" spans="5:7" ht="12.75">
      <c r="E20" s="1" t="s">
        <v>336</v>
      </c>
      <c r="G20" t="s">
        <v>290</v>
      </c>
    </row>
    <row r="21" spans="1:7" ht="12.75">
      <c r="A21" s="1" t="s">
        <v>368</v>
      </c>
      <c r="C21" t="s">
        <v>345</v>
      </c>
      <c r="E21" s="1" t="s">
        <v>1277</v>
      </c>
      <c r="G21" t="s">
        <v>291</v>
      </c>
    </row>
    <row r="22" spans="1:7" ht="12.75">
      <c r="A22" s="1" t="s">
        <v>383</v>
      </c>
      <c r="C22" t="s">
        <v>343</v>
      </c>
      <c r="E22" s="1" t="s">
        <v>1395</v>
      </c>
      <c r="G22" t="s">
        <v>292</v>
      </c>
    </row>
    <row r="23" spans="1:7" ht="12.75">
      <c r="A23" s="1" t="s">
        <v>392</v>
      </c>
      <c r="C23" t="s">
        <v>359</v>
      </c>
      <c r="E23" s="1" t="s">
        <v>522</v>
      </c>
      <c r="G23" t="s">
        <v>293</v>
      </c>
    </row>
    <row r="24" spans="1:7" ht="12.75">
      <c r="A24" s="1" t="s">
        <v>407</v>
      </c>
      <c r="C24" t="s">
        <v>436</v>
      </c>
      <c r="E24" s="1" t="s">
        <v>523</v>
      </c>
      <c r="G24" t="s">
        <v>294</v>
      </c>
    </row>
    <row r="25" spans="1:7" ht="12.75">
      <c r="A25" s="1" t="s">
        <v>406</v>
      </c>
      <c r="C25" t="s">
        <v>437</v>
      </c>
      <c r="E25" s="1" t="s">
        <v>334</v>
      </c>
      <c r="G25" t="s">
        <v>283</v>
      </c>
    </row>
    <row r="26" spans="1:7" ht="12.75">
      <c r="A26" s="1" t="s">
        <v>497</v>
      </c>
      <c r="C26" t="s">
        <v>478</v>
      </c>
      <c r="E26" s="1" t="s">
        <v>337</v>
      </c>
      <c r="G26" t="s">
        <v>284</v>
      </c>
    </row>
    <row r="27" spans="1:7" ht="12.75">
      <c r="A27" s="1" t="s">
        <v>502</v>
      </c>
      <c r="C27" t="s">
        <v>477</v>
      </c>
      <c r="E27" s="1" t="s">
        <v>349</v>
      </c>
      <c r="G27" t="s">
        <v>295</v>
      </c>
    </row>
    <row r="28" spans="1:7" ht="12.75">
      <c r="A28" s="1" t="s">
        <v>516</v>
      </c>
      <c r="C28" t="s">
        <v>461</v>
      </c>
      <c r="E28" s="1" t="s">
        <v>350</v>
      </c>
      <c r="G28" t="s">
        <v>296</v>
      </c>
    </row>
    <row r="29" spans="1:7" ht="12.75">
      <c r="A29" s="1" t="s">
        <v>515</v>
      </c>
      <c r="C29" t="s">
        <v>457</v>
      </c>
      <c r="E29" s="1" t="s">
        <v>803</v>
      </c>
      <c r="G29" t="s">
        <v>298</v>
      </c>
    </row>
    <row r="30" spans="1:7" ht="12.75">
      <c r="A30" s="1" t="s">
        <v>546</v>
      </c>
      <c r="C30" t="s">
        <v>537</v>
      </c>
      <c r="E30" s="1" t="s">
        <v>524</v>
      </c>
      <c r="G30" t="s">
        <v>307</v>
      </c>
    </row>
    <row r="31" spans="1:7" ht="12.75">
      <c r="A31" s="1" t="s">
        <v>547</v>
      </c>
      <c r="C31" t="s">
        <v>541</v>
      </c>
      <c r="E31" s="1" t="s">
        <v>353</v>
      </c>
      <c r="G31" t="s">
        <v>299</v>
      </c>
    </row>
    <row r="32" spans="1:7" ht="12.75">
      <c r="A32" s="1" t="s">
        <v>550</v>
      </c>
      <c r="C32" t="s">
        <v>549</v>
      </c>
      <c r="E32" s="1" t="s">
        <v>351</v>
      </c>
      <c r="G32" t="s">
        <v>300</v>
      </c>
    </row>
    <row r="33" spans="1:7" ht="12.75">
      <c r="A33" s="1" t="s">
        <v>562</v>
      </c>
      <c r="C33" t="s">
        <v>555</v>
      </c>
      <c r="E33" s="1" t="s">
        <v>354</v>
      </c>
      <c r="G33" t="s">
        <v>301</v>
      </c>
    </row>
    <row r="34" spans="1:7" ht="12.75">
      <c r="A34" s="1" t="s">
        <v>579</v>
      </c>
      <c r="C34" t="s">
        <v>580</v>
      </c>
      <c r="E34" s="1" t="s">
        <v>356</v>
      </c>
      <c r="G34" t="s">
        <v>302</v>
      </c>
    </row>
    <row r="35" spans="1:7" ht="12.75">
      <c r="A35" s="1" t="s">
        <v>679</v>
      </c>
      <c r="C35" t="s">
        <v>731</v>
      </c>
      <c r="E35" s="1" t="s">
        <v>355</v>
      </c>
      <c r="G35" t="s">
        <v>303</v>
      </c>
    </row>
    <row r="36" spans="1:7" ht="12.75">
      <c r="A36" s="1" t="s">
        <v>676</v>
      </c>
      <c r="C36" t="s">
        <v>735</v>
      </c>
      <c r="E36" s="1" t="s">
        <v>358</v>
      </c>
      <c r="G36" t="s">
        <v>304</v>
      </c>
    </row>
    <row r="37" spans="1:7" ht="12.75">
      <c r="A37" s="1" t="s">
        <v>678</v>
      </c>
      <c r="C37" t="s">
        <v>733</v>
      </c>
      <c r="E37" s="1" t="s">
        <v>357</v>
      </c>
      <c r="G37" t="s">
        <v>306</v>
      </c>
    </row>
    <row r="38" spans="1:7" ht="12.75">
      <c r="A38" s="1" t="s">
        <v>681</v>
      </c>
      <c r="C38" t="s">
        <v>736</v>
      </c>
      <c r="E38" s="1" t="s">
        <v>1179</v>
      </c>
      <c r="G38" t="s">
        <v>305</v>
      </c>
    </row>
    <row r="39" spans="1:7" ht="12.75">
      <c r="A39" s="1" t="s">
        <v>682</v>
      </c>
      <c r="C39" t="s">
        <v>734</v>
      </c>
      <c r="E39" s="1" t="s">
        <v>352</v>
      </c>
      <c r="G39" t="s">
        <v>297</v>
      </c>
    </row>
    <row r="40" spans="1:7" ht="12.75">
      <c r="A40" s="1" t="s">
        <v>680</v>
      </c>
      <c r="C40" t="s">
        <v>732</v>
      </c>
      <c r="E40" s="1" t="s">
        <v>319</v>
      </c>
      <c r="G40" t="s">
        <v>308</v>
      </c>
    </row>
    <row r="41" spans="1:7" ht="12.75">
      <c r="A41" s="1" t="s">
        <v>746</v>
      </c>
      <c r="C41" t="s">
        <v>756</v>
      </c>
      <c r="E41" s="1" t="s">
        <v>1149</v>
      </c>
      <c r="G41" t="s">
        <v>454</v>
      </c>
    </row>
    <row r="42" spans="1:7" ht="12.75">
      <c r="A42" s="1" t="s">
        <v>747</v>
      </c>
      <c r="C42" t="s">
        <v>754</v>
      </c>
      <c r="E42" s="1" t="s">
        <v>715</v>
      </c>
      <c r="G42" t="s">
        <v>644</v>
      </c>
    </row>
    <row r="43" spans="1:7" ht="12.75">
      <c r="A43" s="1" t="s">
        <v>813</v>
      </c>
      <c r="C43" t="s">
        <v>821</v>
      </c>
      <c r="E43" s="1" t="s">
        <v>805</v>
      </c>
      <c r="G43" t="s">
        <v>646</v>
      </c>
    </row>
    <row r="44" spans="1:7" ht="12.75">
      <c r="A44" s="1" t="s">
        <v>800</v>
      </c>
      <c r="C44" t="s">
        <v>812</v>
      </c>
      <c r="E44" s="1" t="s">
        <v>806</v>
      </c>
      <c r="G44" t="s">
        <v>647</v>
      </c>
    </row>
    <row r="45" spans="1:7" ht="12.75">
      <c r="A45" s="1" t="s">
        <v>834</v>
      </c>
      <c r="C45" t="s">
        <v>865</v>
      </c>
      <c r="E45" s="1" t="s">
        <v>716</v>
      </c>
      <c r="G45" t="s">
        <v>648</v>
      </c>
    </row>
    <row r="46" spans="1:7" ht="12.75">
      <c r="A46" s="1" t="s">
        <v>837</v>
      </c>
      <c r="C46" t="s">
        <v>856</v>
      </c>
      <c r="E46" s="1" t="s">
        <v>717</v>
      </c>
      <c r="G46" t="s">
        <v>649</v>
      </c>
    </row>
    <row r="47" spans="1:7" ht="12.75">
      <c r="A47" s="1" t="s">
        <v>850</v>
      </c>
      <c r="C47" t="s">
        <v>847</v>
      </c>
      <c r="E47" s="1" t="s">
        <v>525</v>
      </c>
      <c r="G47" t="s">
        <v>650</v>
      </c>
    </row>
    <row r="48" spans="1:7" ht="12.75">
      <c r="A48" s="1" t="s">
        <v>851</v>
      </c>
      <c r="C48" t="s">
        <v>846</v>
      </c>
      <c r="E48" s="1" t="s">
        <v>526</v>
      </c>
      <c r="G48" t="s">
        <v>652</v>
      </c>
    </row>
    <row r="49" spans="1:7" ht="12.75">
      <c r="A49" s="1" t="s">
        <v>873</v>
      </c>
      <c r="C49" t="s">
        <v>866</v>
      </c>
      <c r="E49" s="1" t="s">
        <v>719</v>
      </c>
      <c r="G49" t="s">
        <v>653</v>
      </c>
    </row>
    <row r="50" spans="1:7" ht="12.75">
      <c r="A50" s="1" t="s">
        <v>877</v>
      </c>
      <c r="C50" t="s">
        <v>886</v>
      </c>
      <c r="E50" s="1" t="s">
        <v>808</v>
      </c>
      <c r="G50" t="s">
        <v>654</v>
      </c>
    </row>
    <row r="51" spans="1:7" ht="12.75">
      <c r="A51" s="1" t="s">
        <v>935</v>
      </c>
      <c r="C51" t="s">
        <v>928</v>
      </c>
      <c r="E51" s="1" t="s">
        <v>720</v>
      </c>
      <c r="G51" t="s">
        <v>655</v>
      </c>
    </row>
    <row r="52" spans="1:7" ht="12.75">
      <c r="A52" s="1" t="s">
        <v>936</v>
      </c>
      <c r="C52" t="s">
        <v>927</v>
      </c>
      <c r="E52" s="1" t="s">
        <v>527</v>
      </c>
      <c r="G52" t="s">
        <v>656</v>
      </c>
    </row>
    <row r="53" spans="1:7" ht="12.75">
      <c r="A53" s="1" t="s">
        <v>1085</v>
      </c>
      <c r="C53" t="s">
        <v>1067</v>
      </c>
      <c r="E53" s="1" t="s">
        <v>691</v>
      </c>
      <c r="G53" t="s">
        <v>657</v>
      </c>
    </row>
    <row r="54" spans="1:7" ht="12.75">
      <c r="A54" s="1" t="s">
        <v>1094</v>
      </c>
      <c r="C54" t="s">
        <v>1163</v>
      </c>
      <c r="E54" s="1" t="s">
        <v>439</v>
      </c>
      <c r="G54" t="s">
        <v>740</v>
      </c>
    </row>
    <row r="55" spans="1:7" ht="12.75">
      <c r="A55" s="1" t="s">
        <v>1095</v>
      </c>
      <c r="C55" t="s">
        <v>1162</v>
      </c>
      <c r="E55" s="1" t="s">
        <v>440</v>
      </c>
      <c r="G55" t="s">
        <v>762</v>
      </c>
    </row>
    <row r="56" spans="1:7" ht="12.75">
      <c r="A56" s="1" t="s">
        <v>1239</v>
      </c>
      <c r="C56" t="s">
        <v>1228</v>
      </c>
      <c r="E56" s="1" t="s">
        <v>570</v>
      </c>
      <c r="G56" t="s">
        <v>825</v>
      </c>
    </row>
    <row r="57" spans="1:7" ht="12.75">
      <c r="A57" s="1" t="s">
        <v>1205</v>
      </c>
      <c r="C57" t="s">
        <v>1204</v>
      </c>
      <c r="E57" s="1" t="s">
        <v>1111</v>
      </c>
      <c r="G57" t="s">
        <v>884</v>
      </c>
    </row>
    <row r="58" spans="1:7" ht="12.75">
      <c r="A58" s="1" t="s">
        <v>1206</v>
      </c>
      <c r="C58" t="s">
        <v>1207</v>
      </c>
      <c r="E58" s="1" t="s">
        <v>904</v>
      </c>
      <c r="G58" t="s">
        <v>889</v>
      </c>
    </row>
    <row r="59" spans="1:7" ht="12.75">
      <c r="A59" s="1" t="s">
        <v>1260</v>
      </c>
      <c r="C59" t="s">
        <v>1257</v>
      </c>
      <c r="E59" s="1" t="s">
        <v>931</v>
      </c>
      <c r="G59" t="s">
        <v>915</v>
      </c>
    </row>
    <row r="60" spans="1:7" ht="12.75">
      <c r="A60" s="1" t="s">
        <v>1268</v>
      </c>
      <c r="C60" t="s">
        <v>1278</v>
      </c>
      <c r="E60" s="1" t="s">
        <v>1010</v>
      </c>
      <c r="G60" t="s">
        <v>939</v>
      </c>
    </row>
    <row r="61" spans="1:7" ht="12.75">
      <c r="A61" s="1" t="s">
        <v>1308</v>
      </c>
      <c r="C61" t="s">
        <v>1297</v>
      </c>
      <c r="E61" s="1" t="s">
        <v>968</v>
      </c>
      <c r="G61" t="s">
        <v>946</v>
      </c>
    </row>
    <row r="62" spans="1:7" ht="12.75">
      <c r="A62" s="1" t="s">
        <v>1315</v>
      </c>
      <c r="C62" t="s">
        <v>1296</v>
      </c>
      <c r="E62" s="1" t="s">
        <v>972</v>
      </c>
      <c r="G62" t="s">
        <v>950</v>
      </c>
    </row>
    <row r="63" spans="1:7" ht="12.75">
      <c r="A63" s="1" t="s">
        <v>1378</v>
      </c>
      <c r="C63" t="s">
        <v>1374</v>
      </c>
      <c r="E63" s="1" t="s">
        <v>974</v>
      </c>
      <c r="G63" t="s">
        <v>951</v>
      </c>
    </row>
    <row r="64" spans="1:7" ht="12.75">
      <c r="A64" s="1" t="s">
        <v>1380</v>
      </c>
      <c r="C64" t="s">
        <v>1372</v>
      </c>
      <c r="E64" s="1" t="s">
        <v>977</v>
      </c>
      <c r="G64" t="s">
        <v>980</v>
      </c>
    </row>
    <row r="65" spans="1:7" ht="12.75">
      <c r="A65" s="1"/>
      <c r="E65" s="1" t="s">
        <v>975</v>
      </c>
      <c r="G65" t="s">
        <v>952</v>
      </c>
    </row>
    <row r="66" spans="1:7" ht="12.75">
      <c r="A66" s="1"/>
      <c r="E66" s="1" t="s">
        <v>976</v>
      </c>
      <c r="G66" t="s">
        <v>953</v>
      </c>
    </row>
    <row r="67" spans="1:7" ht="12.75">
      <c r="A67" s="1"/>
      <c r="E67" s="1" t="s">
        <v>528</v>
      </c>
      <c r="G67" t="s">
        <v>981</v>
      </c>
    </row>
    <row r="68" spans="1:7" ht="12.75">
      <c r="A68" s="1"/>
      <c r="E68" s="1" t="s">
        <v>991</v>
      </c>
      <c r="G68" t="s">
        <v>988</v>
      </c>
    </row>
    <row r="69" spans="1:7" ht="12.75">
      <c r="A69" s="1"/>
      <c r="E69" s="1" t="s">
        <v>948</v>
      </c>
      <c r="G69" t="s">
        <v>1002</v>
      </c>
    </row>
    <row r="70" spans="1:7" ht="12.75">
      <c r="A70" s="1"/>
      <c r="E70" s="1" t="s">
        <v>1037</v>
      </c>
      <c r="G70" t="s">
        <v>1013</v>
      </c>
    </row>
    <row r="71" spans="1:7" ht="12.75">
      <c r="A71" s="1"/>
      <c r="E71" s="1" t="s">
        <v>1040</v>
      </c>
      <c r="G71" t="s">
        <v>1014</v>
      </c>
    </row>
    <row r="72" spans="1:7" ht="12.75">
      <c r="A72" s="1"/>
      <c r="E72" s="1" t="s">
        <v>1043</v>
      </c>
      <c r="G72" t="s">
        <v>1015</v>
      </c>
    </row>
    <row r="73" spans="1:7" ht="12.75">
      <c r="A73" s="1"/>
      <c r="E73" s="1" t="s">
        <v>1041</v>
      </c>
      <c r="G73" t="s">
        <v>1016</v>
      </c>
    </row>
    <row r="74" spans="1:7" ht="12.75">
      <c r="A74" s="1"/>
      <c r="E74" s="1" t="s">
        <v>1038</v>
      </c>
      <c r="G74" t="s">
        <v>1017</v>
      </c>
    </row>
    <row r="75" spans="1:7" ht="12.75">
      <c r="A75" s="1"/>
      <c r="E75" s="1" t="s">
        <v>1042</v>
      </c>
      <c r="G75" t="s">
        <v>1018</v>
      </c>
    </row>
    <row r="76" spans="1:7" ht="12.75">
      <c r="A76" s="1"/>
      <c r="E76" s="1" t="s">
        <v>1044</v>
      </c>
      <c r="G76" t="s">
        <v>1019</v>
      </c>
    </row>
    <row r="77" spans="1:7" ht="12.75">
      <c r="A77" s="1"/>
      <c r="E77" s="1" t="s">
        <v>1046</v>
      </c>
      <c r="G77" t="s">
        <v>1020</v>
      </c>
    </row>
    <row r="78" spans="1:7" ht="12.75">
      <c r="A78" s="1"/>
      <c r="E78" s="1" t="s">
        <v>1077</v>
      </c>
      <c r="G78" t="s">
        <v>1021</v>
      </c>
    </row>
    <row r="79" spans="1:7" ht="12.75">
      <c r="A79" s="1"/>
      <c r="E79" s="1" t="s">
        <v>1078</v>
      </c>
      <c r="G79" t="s">
        <v>1022</v>
      </c>
    </row>
    <row r="80" spans="1:7" ht="12.75">
      <c r="A80" s="1"/>
      <c r="E80" s="1" t="s">
        <v>1079</v>
      </c>
      <c r="G80" t="s">
        <v>1023</v>
      </c>
    </row>
    <row r="81" spans="1:7" ht="12.75">
      <c r="A81" s="1"/>
      <c r="E81" s="1" t="s">
        <v>1098</v>
      </c>
      <c r="G81" t="s">
        <v>1024</v>
      </c>
    </row>
    <row r="82" spans="1:7" ht="12.75">
      <c r="A82" s="1"/>
      <c r="E82" s="1" t="s">
        <v>809</v>
      </c>
      <c r="G82" t="s">
        <v>1025</v>
      </c>
    </row>
    <row r="83" spans="1:7" ht="12.75">
      <c r="A83" s="1"/>
      <c r="E83" s="1" t="s">
        <v>1099</v>
      </c>
      <c r="G83" t="s">
        <v>1026</v>
      </c>
    </row>
    <row r="84" spans="1:7" ht="12.75">
      <c r="A84" s="1"/>
      <c r="E84" s="1" t="s">
        <v>1181</v>
      </c>
      <c r="G84" t="s">
        <v>1158</v>
      </c>
    </row>
    <row r="85" spans="1:7" ht="12.75">
      <c r="A85" s="1"/>
      <c r="E85" s="1" t="s">
        <v>1184</v>
      </c>
      <c r="G85" t="s">
        <v>1183</v>
      </c>
    </row>
    <row r="86" spans="1:7" ht="12.75">
      <c r="A86" s="1"/>
      <c r="E86" s="1" t="s">
        <v>1200</v>
      </c>
      <c r="G86" t="s">
        <v>1198</v>
      </c>
    </row>
    <row r="87" spans="1:7" ht="12.75">
      <c r="A87" s="1"/>
      <c r="E87" s="1" t="s">
        <v>810</v>
      </c>
      <c r="G87" t="s">
        <v>1215</v>
      </c>
    </row>
    <row r="88" spans="1:7" ht="12.75">
      <c r="A88" s="1"/>
      <c r="E88" s="1" t="s">
        <v>1272</v>
      </c>
      <c r="G88" t="s">
        <v>1255</v>
      </c>
    </row>
    <row r="89" spans="1:7" ht="12.75">
      <c r="A89" s="1"/>
      <c r="E89" s="1" t="s">
        <v>1335</v>
      </c>
      <c r="G89" t="s">
        <v>1284</v>
      </c>
    </row>
    <row r="90" spans="1:7" ht="12.75">
      <c r="A90" s="1"/>
      <c r="E90" s="1" t="s">
        <v>1336</v>
      </c>
      <c r="G90" t="s">
        <v>1333</v>
      </c>
    </row>
    <row r="91" spans="1:7" ht="12.75">
      <c r="A91" s="1"/>
      <c r="E91" s="1" t="s">
        <v>1337</v>
      </c>
      <c r="G91" t="s">
        <v>1356</v>
      </c>
    </row>
    <row r="92" spans="1:7" ht="12.75">
      <c r="A92" s="1"/>
      <c r="E92" s="1" t="s">
        <v>1340</v>
      </c>
      <c r="G92" t="s">
        <v>1359</v>
      </c>
    </row>
    <row r="93" spans="1:7" ht="12.75">
      <c r="A93" s="1"/>
      <c r="E93" s="1" t="s">
        <v>1338</v>
      </c>
      <c r="G93" t="s">
        <v>1357</v>
      </c>
    </row>
    <row r="94" spans="1:7" ht="12.75">
      <c r="A94" s="1"/>
      <c r="E94" s="1" t="s">
        <v>1339</v>
      </c>
      <c r="G94" t="s">
        <v>1358</v>
      </c>
    </row>
    <row r="95" spans="1:7" ht="12.75">
      <c r="A95" s="1"/>
      <c r="E95" s="1" t="s">
        <v>1341</v>
      </c>
      <c r="G95" t="s">
        <v>1366</v>
      </c>
    </row>
    <row r="96" spans="1:7" ht="12.75">
      <c r="A96" s="1"/>
      <c r="E96" s="1" t="s">
        <v>1371</v>
      </c>
      <c r="G96" t="s">
        <v>1368</v>
      </c>
    </row>
    <row r="97" spans="1:7" ht="12.75">
      <c r="A97" s="1"/>
      <c r="E97" s="1" t="s">
        <v>699</v>
      </c>
      <c r="G97" t="s">
        <v>1382</v>
      </c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9.7109375" style="0" customWidth="1"/>
    <col min="10" max="10" width="7.57421875" style="0" customWidth="1"/>
    <col min="11" max="11" width="28.00390625" style="0" customWidth="1"/>
    <col min="12" max="12" width="6.28125" style="0" customWidth="1"/>
    <col min="13" max="13" width="7.57421875" style="0" customWidth="1"/>
    <col min="14" max="14" width="17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8.00390625" style="0" customWidth="1"/>
    <col min="90" max="90" width="126.57421875" style="0" customWidth="1"/>
    <col min="91" max="91" width="13.421875" style="0" customWidth="1"/>
  </cols>
  <sheetData>
    <row r="1" spans="1:88" ht="12.75">
      <c r="A1" s="13"/>
      <c r="B1" s="18" t="s">
        <v>1303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1235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247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93</v>
      </c>
      <c r="G9" s="2">
        <v>2</v>
      </c>
      <c r="H9" s="2" t="s">
        <v>1303</v>
      </c>
      <c r="I9" s="2" t="s">
        <v>606</v>
      </c>
      <c r="J9" s="13" t="s">
        <v>277</v>
      </c>
      <c r="K9" s="2" t="s">
        <v>619</v>
      </c>
      <c r="L9" s="13" t="s">
        <v>1296</v>
      </c>
      <c r="M9" s="13" t="s">
        <v>1014</v>
      </c>
      <c r="N9" s="2" t="s">
        <v>233</v>
      </c>
      <c r="O9" s="9"/>
      <c r="P9" s="9">
        <v>27</v>
      </c>
      <c r="Q9" s="9"/>
      <c r="R9" s="26"/>
      <c r="S9" s="26"/>
      <c r="T9" s="26"/>
      <c r="U9" s="47">
        <v>43.2</v>
      </c>
      <c r="V9" s="47"/>
      <c r="W9" s="22">
        <v>32</v>
      </c>
      <c r="AB9" s="47"/>
      <c r="AC9">
        <v>3</v>
      </c>
      <c r="AD9">
        <v>12</v>
      </c>
      <c r="AE9">
        <v>0</v>
      </c>
      <c r="AF9" s="22">
        <v>3.6</v>
      </c>
      <c r="AJ9" s="22"/>
      <c r="AK9" s="22">
        <v>2.6666666666666665</v>
      </c>
      <c r="AP9" s="36"/>
      <c r="AQ9" s="36"/>
      <c r="AR9" s="36"/>
      <c r="AS9" s="36"/>
      <c r="AT9" s="36"/>
      <c r="AX9" s="22"/>
      <c r="BG9" s="7"/>
      <c r="BQ9" s="38"/>
      <c r="BR9" s="38"/>
      <c r="BS9" s="20"/>
      <c r="BT9" s="36"/>
      <c r="BU9" s="36"/>
      <c r="BV9" s="38"/>
      <c r="BW9" s="19">
        <v>43.2</v>
      </c>
      <c r="CJ9">
        <v>1397</v>
      </c>
      <c r="CK9" s="2" t="s">
        <v>619</v>
      </c>
    </row>
    <row r="10" spans="1:89" ht="12.75">
      <c r="A10" s="14">
        <v>1397</v>
      </c>
      <c r="B10" s="13" t="s">
        <v>916</v>
      </c>
      <c r="C10" s="13" t="s">
        <v>1089</v>
      </c>
      <c r="D10" s="13" t="s">
        <v>8</v>
      </c>
      <c r="E10" s="13" t="s">
        <v>240</v>
      </c>
      <c r="F10" s="2" t="s">
        <v>94</v>
      </c>
      <c r="G10" s="2">
        <v>2</v>
      </c>
      <c r="H10" s="2" t="s">
        <v>1303</v>
      </c>
      <c r="I10" s="2" t="s">
        <v>1062</v>
      </c>
      <c r="J10" s="13" t="s">
        <v>277</v>
      </c>
      <c r="K10" t="s">
        <v>1317</v>
      </c>
      <c r="L10" s="13" t="s">
        <v>1297</v>
      </c>
      <c r="M10" s="13" t="s">
        <v>1013</v>
      </c>
      <c r="N10" s="2" t="s">
        <v>1298</v>
      </c>
      <c r="O10" s="9">
        <v>4</v>
      </c>
      <c r="P10" s="9"/>
      <c r="Q10" s="9"/>
      <c r="R10" s="26">
        <v>165</v>
      </c>
      <c r="S10" s="26">
        <v>12</v>
      </c>
      <c r="T10" s="26">
        <v>0</v>
      </c>
      <c r="U10" s="47">
        <v>165.6</v>
      </c>
      <c r="V10" s="47">
        <v>41.4</v>
      </c>
      <c r="W10" s="22"/>
      <c r="X10" s="6">
        <v>3.45</v>
      </c>
      <c r="AB10" s="47"/>
      <c r="AF10" s="22"/>
      <c r="AG10">
        <v>3</v>
      </c>
      <c r="AH10">
        <v>9</v>
      </c>
      <c r="AI10">
        <v>0</v>
      </c>
      <c r="AJ10" s="22">
        <v>3.45</v>
      </c>
      <c r="AK10" s="22"/>
      <c r="AP10" s="36"/>
      <c r="AQ10" s="36"/>
      <c r="AR10" s="36"/>
      <c r="AS10" s="36"/>
      <c r="AT10" s="36"/>
      <c r="BG10" s="22">
        <v>3.45</v>
      </c>
      <c r="BQ10" s="38"/>
      <c r="BR10" s="38"/>
      <c r="BS10" s="20"/>
      <c r="BT10" s="36"/>
      <c r="BU10" s="36"/>
      <c r="BV10" s="38"/>
      <c r="BW10" s="19">
        <v>165.6</v>
      </c>
      <c r="BX10" s="19">
        <v>41.4</v>
      </c>
      <c r="CJ10">
        <v>1397</v>
      </c>
      <c r="CK10" t="s">
        <v>1317</v>
      </c>
    </row>
    <row r="12" spans="1:90" ht="12.75">
      <c r="A12" s="14">
        <v>1398</v>
      </c>
      <c r="B12" s="13" t="s">
        <v>831</v>
      </c>
      <c r="C12" s="13" t="s">
        <v>1089</v>
      </c>
      <c r="D12" s="13" t="s">
        <v>8</v>
      </c>
      <c r="E12" s="13" t="s">
        <v>243</v>
      </c>
      <c r="F12" s="2" t="s">
        <v>106</v>
      </c>
      <c r="G12" s="2">
        <v>2</v>
      </c>
      <c r="H12" s="2" t="s">
        <v>1303</v>
      </c>
      <c r="I12" s="2" t="s">
        <v>1073</v>
      </c>
      <c r="J12" s="13" t="s">
        <v>277</v>
      </c>
      <c r="K12" s="2" t="s">
        <v>1317</v>
      </c>
      <c r="L12" s="13" t="s">
        <v>1297</v>
      </c>
      <c r="M12" s="13" t="s">
        <v>1013</v>
      </c>
      <c r="N12" s="2" t="s">
        <v>233</v>
      </c>
      <c r="O12" s="9">
        <v>1</v>
      </c>
      <c r="P12" s="9"/>
      <c r="Q12" s="9"/>
      <c r="R12" s="26">
        <v>57</v>
      </c>
      <c r="S12" s="26">
        <v>16</v>
      </c>
      <c r="T12" s="26">
        <v>0</v>
      </c>
      <c r="U12" s="47">
        <v>57.8</v>
      </c>
      <c r="V12" s="47">
        <v>57.8</v>
      </c>
      <c r="X12" s="6">
        <v>4.816666666666666</v>
      </c>
      <c r="Y12">
        <v>57</v>
      </c>
      <c r="Z12">
        <v>16</v>
      </c>
      <c r="AA12">
        <v>0</v>
      </c>
      <c r="AB12" s="47">
        <v>57.8</v>
      </c>
      <c r="AC12">
        <v>4</v>
      </c>
      <c r="AD12">
        <v>16</v>
      </c>
      <c r="AE12">
        <v>0</v>
      </c>
      <c r="AF12" s="22">
        <v>4.8</v>
      </c>
      <c r="AG12">
        <v>4</v>
      </c>
      <c r="AH12">
        <v>16</v>
      </c>
      <c r="AI12">
        <v>0</v>
      </c>
      <c r="AJ12" s="22">
        <v>4.816666666666666</v>
      </c>
      <c r="AK12" s="22"/>
      <c r="AX12" s="22">
        <v>4.816666666666666</v>
      </c>
      <c r="BG12" s="6"/>
      <c r="BP12" s="47"/>
      <c r="BQ12" s="38"/>
      <c r="BR12" s="38"/>
      <c r="BS12" s="20"/>
      <c r="BT12" s="36"/>
      <c r="BU12" s="36"/>
      <c r="BV12" s="38"/>
      <c r="BW12" s="19">
        <v>57.8</v>
      </c>
      <c r="BX12" s="19">
        <v>57.8</v>
      </c>
      <c r="CJ12">
        <v>1398</v>
      </c>
      <c r="CK12" s="2" t="s">
        <v>1317</v>
      </c>
      <c r="CL12" t="s">
        <v>25</v>
      </c>
    </row>
    <row r="13" spans="1:89" ht="12.75">
      <c r="A13" s="14">
        <v>1398</v>
      </c>
      <c r="B13" s="13" t="s">
        <v>831</v>
      </c>
      <c r="C13" s="13" t="s">
        <v>1089</v>
      </c>
      <c r="D13" s="13" t="s">
        <v>8</v>
      </c>
      <c r="E13" s="13" t="s">
        <v>243</v>
      </c>
      <c r="F13" s="2" t="s">
        <v>107</v>
      </c>
      <c r="G13" s="2">
        <v>2</v>
      </c>
      <c r="H13" s="2" t="s">
        <v>1303</v>
      </c>
      <c r="I13" s="2" t="s">
        <v>727</v>
      </c>
      <c r="J13" s="13" t="s">
        <v>277</v>
      </c>
      <c r="K13" s="2" t="s">
        <v>1311</v>
      </c>
      <c r="L13" s="13" t="s">
        <v>1297</v>
      </c>
      <c r="M13" s="13" t="s">
        <v>644</v>
      </c>
      <c r="N13" s="2" t="s">
        <v>1298</v>
      </c>
      <c r="O13" s="9">
        <v>2</v>
      </c>
      <c r="P13" s="9"/>
      <c r="Q13" s="9"/>
      <c r="R13" s="26"/>
      <c r="S13" s="26"/>
      <c r="T13" s="26"/>
      <c r="U13" s="47">
        <v>86.4</v>
      </c>
      <c r="V13" s="47">
        <v>43.2</v>
      </c>
      <c r="X13" s="6">
        <v>3.6</v>
      </c>
      <c r="AF13" s="22"/>
      <c r="AG13">
        <v>3</v>
      </c>
      <c r="AH13">
        <v>12</v>
      </c>
      <c r="AI13">
        <v>0</v>
      </c>
      <c r="AJ13" s="22">
        <v>3.6</v>
      </c>
      <c r="AK13" s="22"/>
      <c r="BG13" s="22">
        <v>3.6</v>
      </c>
      <c r="BP13" s="47"/>
      <c r="BQ13" s="38"/>
      <c r="BR13" s="38"/>
      <c r="BS13" s="20"/>
      <c r="BT13" s="36"/>
      <c r="BU13" s="36"/>
      <c r="BV13" s="38"/>
      <c r="BW13" s="19">
        <v>86.4</v>
      </c>
      <c r="BX13" s="19">
        <v>43.2</v>
      </c>
      <c r="CJ13">
        <v>1398</v>
      </c>
      <c r="CK13" s="2" t="s">
        <v>1311</v>
      </c>
    </row>
    <row r="14" spans="1:89" ht="12.75">
      <c r="A14" s="14">
        <v>1398</v>
      </c>
      <c r="B14" s="13" t="s">
        <v>831</v>
      </c>
      <c r="C14" s="13" t="s">
        <v>1089</v>
      </c>
      <c r="D14" s="13" t="s">
        <v>8</v>
      </c>
      <c r="E14" s="13" t="s">
        <v>243</v>
      </c>
      <c r="F14" s="2" t="s">
        <v>108</v>
      </c>
      <c r="G14" s="2">
        <v>2</v>
      </c>
      <c r="H14" s="2" t="s">
        <v>1303</v>
      </c>
      <c r="I14" s="2" t="s">
        <v>403</v>
      </c>
      <c r="J14" s="13" t="s">
        <v>277</v>
      </c>
      <c r="K14" s="2" t="s">
        <v>1306</v>
      </c>
      <c r="L14" s="13" t="s">
        <v>1297</v>
      </c>
      <c r="M14" s="13" t="s">
        <v>295</v>
      </c>
      <c r="N14" s="2" t="s">
        <v>1298</v>
      </c>
      <c r="O14" s="9">
        <v>2</v>
      </c>
      <c r="P14" s="9"/>
      <c r="Q14" s="9"/>
      <c r="R14" s="26"/>
      <c r="S14" s="26"/>
      <c r="T14" s="26"/>
      <c r="U14" s="47">
        <v>86.4</v>
      </c>
      <c r="V14" s="47">
        <v>43.2</v>
      </c>
      <c r="W14" s="22"/>
      <c r="X14" s="6">
        <v>3.6</v>
      </c>
      <c r="AF14" s="22"/>
      <c r="AG14">
        <v>3</v>
      </c>
      <c r="AH14">
        <v>12</v>
      </c>
      <c r="AI14">
        <v>0</v>
      </c>
      <c r="AJ14" s="22">
        <v>3.6</v>
      </c>
      <c r="BG14" s="22">
        <v>3.6</v>
      </c>
      <c r="BP14" s="47"/>
      <c r="BQ14" s="38"/>
      <c r="BR14" s="38"/>
      <c r="BS14" s="20"/>
      <c r="BT14" s="36"/>
      <c r="BU14" s="36"/>
      <c r="BV14" s="38"/>
      <c r="BW14" s="19">
        <v>86.4</v>
      </c>
      <c r="BX14" s="19">
        <v>43.2</v>
      </c>
      <c r="CJ14">
        <v>1398</v>
      </c>
      <c r="CK14" s="2" t="s">
        <v>1306</v>
      </c>
    </row>
    <row r="16" spans="1:89" ht="12.75">
      <c r="A16" s="14">
        <v>1398</v>
      </c>
      <c r="B16" s="13" t="s">
        <v>916</v>
      </c>
      <c r="C16" s="13" t="s">
        <v>1089</v>
      </c>
      <c r="D16" s="13" t="s">
        <v>18</v>
      </c>
      <c r="E16" s="13" t="s">
        <v>236</v>
      </c>
      <c r="F16" s="2" t="s">
        <v>123</v>
      </c>
      <c r="G16" s="2">
        <v>2</v>
      </c>
      <c r="H16" s="2" t="s">
        <v>1303</v>
      </c>
      <c r="I16" s="2" t="s">
        <v>726</v>
      </c>
      <c r="J16" s="13" t="s">
        <v>277</v>
      </c>
      <c r="K16" s="2" t="s">
        <v>1311</v>
      </c>
      <c r="L16" s="13" t="s">
        <v>1297</v>
      </c>
      <c r="M16" s="13" t="s">
        <v>644</v>
      </c>
      <c r="N16" s="2" t="s">
        <v>233</v>
      </c>
      <c r="O16" s="9">
        <v>1</v>
      </c>
      <c r="P16" s="9"/>
      <c r="Q16" s="9"/>
      <c r="R16" s="26">
        <v>36</v>
      </c>
      <c r="S16" s="26">
        <v>0</v>
      </c>
      <c r="T16" s="26">
        <v>0</v>
      </c>
      <c r="U16" s="47">
        <v>36</v>
      </c>
      <c r="V16" s="47">
        <v>36</v>
      </c>
      <c r="W16" s="22"/>
      <c r="X16" s="6">
        <v>3</v>
      </c>
      <c r="Y16">
        <v>36</v>
      </c>
      <c r="Z16">
        <v>0</v>
      </c>
      <c r="AA16">
        <v>0</v>
      </c>
      <c r="AB16" s="47">
        <v>36</v>
      </c>
      <c r="AC16">
        <v>3</v>
      </c>
      <c r="AD16">
        <v>0</v>
      </c>
      <c r="AE16">
        <v>0</v>
      </c>
      <c r="AF16" s="22">
        <v>3</v>
      </c>
      <c r="AJ16" s="22">
        <v>3</v>
      </c>
      <c r="AK16" s="22"/>
      <c r="AP16" s="36"/>
      <c r="AQ16" s="36"/>
      <c r="AR16" s="36"/>
      <c r="AS16" s="36"/>
      <c r="AT16" s="36"/>
      <c r="AX16" s="22">
        <v>3</v>
      </c>
      <c r="BG16" s="7"/>
      <c r="BP16" s="47"/>
      <c r="BQ16" s="38"/>
      <c r="BR16" s="38"/>
      <c r="BS16" s="20"/>
      <c r="BT16" s="36"/>
      <c r="BU16" s="36"/>
      <c r="BV16" s="38"/>
      <c r="BW16" s="19">
        <v>36</v>
      </c>
      <c r="BX16" s="19">
        <v>36</v>
      </c>
      <c r="CJ16">
        <v>1398</v>
      </c>
      <c r="CK16" s="2" t="s">
        <v>1311</v>
      </c>
    </row>
    <row r="17" spans="1:89" ht="12.75">
      <c r="A17" s="14">
        <v>1398</v>
      </c>
      <c r="B17" s="13" t="s">
        <v>916</v>
      </c>
      <c r="C17" s="13" t="s">
        <v>1089</v>
      </c>
      <c r="D17" s="13" t="s">
        <v>18</v>
      </c>
      <c r="E17" s="13" t="s">
        <v>236</v>
      </c>
      <c r="F17" s="2" t="s">
        <v>124</v>
      </c>
      <c r="G17" s="2">
        <v>2</v>
      </c>
      <c r="H17" s="2" t="s">
        <v>1303</v>
      </c>
      <c r="I17" s="2" t="s">
        <v>967</v>
      </c>
      <c r="J17" s="13" t="s">
        <v>277</v>
      </c>
      <c r="K17" s="2" t="s">
        <v>1316</v>
      </c>
      <c r="L17" s="13" t="s">
        <v>1297</v>
      </c>
      <c r="M17" s="13" t="s">
        <v>946</v>
      </c>
      <c r="N17" s="2" t="s">
        <v>1298</v>
      </c>
      <c r="O17" s="9">
        <v>4</v>
      </c>
      <c r="P17" s="9"/>
      <c r="Q17" s="9"/>
      <c r="R17" s="26">
        <v>144</v>
      </c>
      <c r="S17" s="26">
        <v>0</v>
      </c>
      <c r="T17" s="26">
        <v>0</v>
      </c>
      <c r="U17" s="47">
        <v>144</v>
      </c>
      <c r="V17" s="47">
        <v>36</v>
      </c>
      <c r="W17" s="22"/>
      <c r="X17" s="6">
        <v>3</v>
      </c>
      <c r="Y17">
        <v>36</v>
      </c>
      <c r="Z17">
        <v>0</v>
      </c>
      <c r="AA17">
        <v>0</v>
      </c>
      <c r="AB17" s="47">
        <v>36</v>
      </c>
      <c r="AJ17" s="22">
        <v>3</v>
      </c>
      <c r="AK17" s="22"/>
      <c r="AP17" s="36"/>
      <c r="AQ17" s="36"/>
      <c r="AR17" s="36"/>
      <c r="AS17" s="36"/>
      <c r="AT17" s="36"/>
      <c r="BG17" s="22">
        <v>3</v>
      </c>
      <c r="BP17" s="47"/>
      <c r="BQ17" s="38"/>
      <c r="BR17" s="38"/>
      <c r="BS17" s="20"/>
      <c r="BT17" s="36"/>
      <c r="BU17" s="36"/>
      <c r="BV17" s="38"/>
      <c r="BW17" s="19">
        <v>144</v>
      </c>
      <c r="BX17" s="19">
        <v>36</v>
      </c>
      <c r="CJ17">
        <v>1398</v>
      </c>
      <c r="CK17" s="2" t="s">
        <v>1316</v>
      </c>
    </row>
    <row r="19" spans="1:89" ht="12.75">
      <c r="A19" s="14">
        <v>1399</v>
      </c>
      <c r="B19" s="13" t="s">
        <v>831</v>
      </c>
      <c r="C19" s="13" t="s">
        <v>1089</v>
      </c>
      <c r="D19" s="13" t="s">
        <v>18</v>
      </c>
      <c r="E19" s="13" t="s">
        <v>239</v>
      </c>
      <c r="F19" s="2" t="s">
        <v>142</v>
      </c>
      <c r="G19" s="2">
        <v>2</v>
      </c>
      <c r="H19" s="2" t="s">
        <v>1303</v>
      </c>
      <c r="I19" s="2" t="s">
        <v>400</v>
      </c>
      <c r="J19" s="13" t="s">
        <v>277</v>
      </c>
      <c r="K19" s="2" t="s">
        <v>1307</v>
      </c>
      <c r="L19" s="13" t="s">
        <v>1296</v>
      </c>
      <c r="M19" s="13" t="s">
        <v>299</v>
      </c>
      <c r="N19" s="2" t="s">
        <v>233</v>
      </c>
      <c r="O19" s="9">
        <v>1</v>
      </c>
      <c r="P19" s="9"/>
      <c r="Q19" s="9"/>
      <c r="R19" s="26">
        <v>37</v>
      </c>
      <c r="S19" s="26">
        <v>4</v>
      </c>
      <c r="T19" s="26">
        <v>0</v>
      </c>
      <c r="U19" s="47">
        <v>37.2</v>
      </c>
      <c r="V19" s="47">
        <v>37.2</v>
      </c>
      <c r="W19" s="22"/>
      <c r="X19" s="6">
        <v>3.1</v>
      </c>
      <c r="Y19">
        <v>37</v>
      </c>
      <c r="Z19">
        <v>4</v>
      </c>
      <c r="AA19">
        <v>0</v>
      </c>
      <c r="AB19" s="47">
        <v>37.2</v>
      </c>
      <c r="AC19">
        <v>3</v>
      </c>
      <c r="AD19">
        <v>2</v>
      </c>
      <c r="AE19">
        <v>0</v>
      </c>
      <c r="AF19" s="22">
        <v>3.1</v>
      </c>
      <c r="AG19">
        <v>3</v>
      </c>
      <c r="AH19">
        <v>0</v>
      </c>
      <c r="AI19">
        <v>0</v>
      </c>
      <c r="AJ19" s="22">
        <v>3.1</v>
      </c>
      <c r="AK19" s="22"/>
      <c r="AP19" s="36"/>
      <c r="AQ19" s="36"/>
      <c r="AR19" s="36"/>
      <c r="AS19" s="36"/>
      <c r="AT19" s="36"/>
      <c r="AX19" s="22">
        <v>3.1</v>
      </c>
      <c r="BG19" s="7"/>
      <c r="BP19" s="47"/>
      <c r="BQ19" s="38"/>
      <c r="BR19" s="38"/>
      <c r="BS19" s="20"/>
      <c r="BT19" s="36"/>
      <c r="BU19" s="36"/>
      <c r="BV19" s="38"/>
      <c r="BW19" s="19">
        <v>37.2</v>
      </c>
      <c r="BX19" s="19">
        <v>37.2</v>
      </c>
      <c r="CJ19">
        <v>1399</v>
      </c>
      <c r="CK19" s="2" t="s">
        <v>1307</v>
      </c>
    </row>
    <row r="20" spans="1:90" ht="12.75">
      <c r="A20" s="14">
        <v>1399</v>
      </c>
      <c r="B20" s="13" t="s">
        <v>831</v>
      </c>
      <c r="C20" s="13" t="s">
        <v>1089</v>
      </c>
      <c r="D20" s="13" t="s">
        <v>18</v>
      </c>
      <c r="E20" s="13" t="s">
        <v>239</v>
      </c>
      <c r="F20" s="2" t="s">
        <v>126</v>
      </c>
      <c r="G20" s="2">
        <v>2</v>
      </c>
      <c r="H20" s="2" t="s">
        <v>1303</v>
      </c>
      <c r="I20" s="2" t="s">
        <v>1323</v>
      </c>
      <c r="J20" s="13" t="s">
        <v>277</v>
      </c>
      <c r="K20" s="2" t="s">
        <v>1317</v>
      </c>
      <c r="L20" s="13" t="s">
        <v>1297</v>
      </c>
      <c r="M20" s="13" t="s">
        <v>1013</v>
      </c>
      <c r="N20" s="2" t="s">
        <v>1298</v>
      </c>
      <c r="O20" s="9">
        <v>2</v>
      </c>
      <c r="P20" s="9"/>
      <c r="Q20" s="9"/>
      <c r="R20" s="26"/>
      <c r="S20" s="26"/>
      <c r="T20" s="26"/>
      <c r="U20" s="47">
        <v>72</v>
      </c>
      <c r="V20" s="47">
        <v>36</v>
      </c>
      <c r="W20" s="22"/>
      <c r="X20" s="6">
        <v>3</v>
      </c>
      <c r="Y20">
        <v>36</v>
      </c>
      <c r="Z20">
        <v>0</v>
      </c>
      <c r="AA20">
        <v>0</v>
      </c>
      <c r="AB20" s="47">
        <v>36</v>
      </c>
      <c r="AG20">
        <v>3</v>
      </c>
      <c r="AH20">
        <v>0</v>
      </c>
      <c r="AI20">
        <v>0</v>
      </c>
      <c r="AJ20" s="22">
        <v>3</v>
      </c>
      <c r="AQ20" s="36"/>
      <c r="AR20" s="36"/>
      <c r="AS20" s="36"/>
      <c r="AT20" s="36"/>
      <c r="BG20" s="22">
        <v>3</v>
      </c>
      <c r="BQ20" s="38"/>
      <c r="BR20" s="38"/>
      <c r="BS20" s="20"/>
      <c r="BT20" s="36"/>
      <c r="BU20" s="36"/>
      <c r="BV20" s="38"/>
      <c r="BW20" s="19">
        <v>72</v>
      </c>
      <c r="BX20" s="19">
        <v>36</v>
      </c>
      <c r="CJ20">
        <v>1399</v>
      </c>
      <c r="CK20" s="2" t="s">
        <v>1317</v>
      </c>
      <c r="CL20" t="s">
        <v>71</v>
      </c>
    </row>
    <row r="21" spans="1:89" ht="12.75">
      <c r="A21" s="14">
        <v>1399</v>
      </c>
      <c r="B21" s="13" t="s">
        <v>831</v>
      </c>
      <c r="C21" s="13" t="s">
        <v>1089</v>
      </c>
      <c r="D21" s="13" t="s">
        <v>18</v>
      </c>
      <c r="E21" s="13" t="s">
        <v>239</v>
      </c>
      <c r="F21" s="2" t="s">
        <v>127</v>
      </c>
      <c r="G21" s="2">
        <v>2</v>
      </c>
      <c r="H21" s="2" t="s">
        <v>1303</v>
      </c>
      <c r="I21" s="2" t="s">
        <v>1319</v>
      </c>
      <c r="J21" s="13" t="s">
        <v>277</v>
      </c>
      <c r="K21" s="2" t="s">
        <v>1307</v>
      </c>
      <c r="L21" s="13" t="s">
        <v>1296</v>
      </c>
      <c r="M21" s="13" t="s">
        <v>299</v>
      </c>
      <c r="N21" s="2" t="s">
        <v>1298</v>
      </c>
      <c r="O21" s="9">
        <v>2</v>
      </c>
      <c r="P21" s="9"/>
      <c r="Q21" s="9"/>
      <c r="R21" s="26"/>
      <c r="S21" s="26"/>
      <c r="T21" s="26"/>
      <c r="U21" s="47">
        <v>72</v>
      </c>
      <c r="V21" s="47">
        <v>36</v>
      </c>
      <c r="W21" s="22"/>
      <c r="X21" s="6">
        <v>3</v>
      </c>
      <c r="Y21">
        <v>36</v>
      </c>
      <c r="Z21">
        <v>0</v>
      </c>
      <c r="AA21">
        <v>0</v>
      </c>
      <c r="AB21" s="47">
        <v>36</v>
      </c>
      <c r="AG21">
        <v>3</v>
      </c>
      <c r="AH21">
        <v>0</v>
      </c>
      <c r="AI21">
        <v>0</v>
      </c>
      <c r="AJ21" s="22">
        <v>3</v>
      </c>
      <c r="AQ21" s="36"/>
      <c r="AR21" s="36"/>
      <c r="AS21" s="36"/>
      <c r="AT21" s="36"/>
      <c r="BG21" s="22">
        <v>3</v>
      </c>
      <c r="BQ21" s="38"/>
      <c r="BR21" s="38"/>
      <c r="BS21" s="20"/>
      <c r="BT21" s="36"/>
      <c r="BU21" s="36"/>
      <c r="BV21" s="38"/>
      <c r="BW21" s="19">
        <v>72</v>
      </c>
      <c r="BX21" s="19">
        <v>36</v>
      </c>
      <c r="CJ21">
        <v>1399</v>
      </c>
      <c r="CK21" s="2" t="s">
        <v>1307</v>
      </c>
    </row>
    <row r="23" spans="1:89" ht="12.75">
      <c r="A23" s="14">
        <v>1400</v>
      </c>
      <c r="B23" s="13" t="s">
        <v>916</v>
      </c>
      <c r="C23" s="13" t="s">
        <v>1089</v>
      </c>
      <c r="D23" s="13" t="s">
        <v>19</v>
      </c>
      <c r="E23" s="13" t="s">
        <v>237</v>
      </c>
      <c r="F23" s="2" t="s">
        <v>159</v>
      </c>
      <c r="G23" s="2">
        <v>2</v>
      </c>
      <c r="H23" s="2" t="s">
        <v>1303</v>
      </c>
      <c r="I23" s="2" t="s">
        <v>415</v>
      </c>
      <c r="J23" s="13" t="s">
        <v>277</v>
      </c>
      <c r="K23" s="2" t="s">
        <v>1307</v>
      </c>
      <c r="L23" s="13" t="s">
        <v>1296</v>
      </c>
      <c r="M23" s="13" t="s">
        <v>299</v>
      </c>
      <c r="N23" s="2" t="s">
        <v>533</v>
      </c>
      <c r="O23" s="9">
        <v>1</v>
      </c>
      <c r="P23" s="9"/>
      <c r="Q23" s="9"/>
      <c r="R23" s="26">
        <v>40</v>
      </c>
      <c r="S23" s="26">
        <v>16</v>
      </c>
      <c r="T23" s="26">
        <v>0</v>
      </c>
      <c r="U23" s="47">
        <v>40.8</v>
      </c>
      <c r="V23" s="47">
        <v>40.8</v>
      </c>
      <c r="X23" s="6">
        <v>3.4</v>
      </c>
      <c r="Y23">
        <v>40</v>
      </c>
      <c r="Z23">
        <v>16</v>
      </c>
      <c r="AA23">
        <v>0</v>
      </c>
      <c r="AB23" s="47">
        <v>40.8</v>
      </c>
      <c r="AC23">
        <v>3</v>
      </c>
      <c r="AD23">
        <v>8</v>
      </c>
      <c r="AE23">
        <v>0</v>
      </c>
      <c r="AF23" s="22">
        <v>3.4</v>
      </c>
      <c r="AG23">
        <v>3</v>
      </c>
      <c r="AH23">
        <v>8</v>
      </c>
      <c r="AI23">
        <v>0</v>
      </c>
      <c r="AJ23" s="22">
        <v>3.4</v>
      </c>
      <c r="AK23" s="22"/>
      <c r="AW23" s="7"/>
      <c r="AX23" s="22">
        <v>3.4</v>
      </c>
      <c r="BD23" s="7"/>
      <c r="BE23" s="16"/>
      <c r="BF23" s="16"/>
      <c r="BP23" s="36"/>
      <c r="BS23" s="20"/>
      <c r="BW23" s="19">
        <v>40.8</v>
      </c>
      <c r="BX23" s="19">
        <v>40.8</v>
      </c>
      <c r="CJ23">
        <v>1400</v>
      </c>
      <c r="CK23" s="2" t="s">
        <v>1307</v>
      </c>
    </row>
    <row r="24" spans="1:89" ht="12.75">
      <c r="A24" s="14">
        <v>1400</v>
      </c>
      <c r="B24" s="13" t="s">
        <v>916</v>
      </c>
      <c r="C24" s="13" t="s">
        <v>1089</v>
      </c>
      <c r="D24" s="13" t="s">
        <v>19</v>
      </c>
      <c r="E24" s="13" t="s">
        <v>237</v>
      </c>
      <c r="F24" s="2" t="s">
        <v>160</v>
      </c>
      <c r="G24" s="2">
        <v>2</v>
      </c>
      <c r="H24" s="2" t="s">
        <v>1303</v>
      </c>
      <c r="I24" s="2" t="s">
        <v>608</v>
      </c>
      <c r="J24" s="13" t="s">
        <v>277</v>
      </c>
      <c r="K24" s="2" t="s">
        <v>618</v>
      </c>
      <c r="L24" s="13" t="s">
        <v>1296</v>
      </c>
      <c r="M24" s="13" t="s">
        <v>299</v>
      </c>
      <c r="N24" s="2" t="s">
        <v>534</v>
      </c>
      <c r="O24" s="9"/>
      <c r="P24" s="9">
        <v>9</v>
      </c>
      <c r="Q24" s="9"/>
      <c r="R24" s="26">
        <v>10</v>
      </c>
      <c r="S24" s="26">
        <v>16</v>
      </c>
      <c r="T24" s="26">
        <v>0</v>
      </c>
      <c r="U24" s="47">
        <v>10.8</v>
      </c>
      <c r="V24" s="47"/>
      <c r="W24" s="22">
        <v>24</v>
      </c>
      <c r="X24" s="6"/>
      <c r="AB24" s="47"/>
      <c r="AF24" s="22"/>
      <c r="AK24" s="22">
        <v>2</v>
      </c>
      <c r="BP24" s="36"/>
      <c r="BS24" s="20"/>
      <c r="BW24" s="19">
        <v>10.8</v>
      </c>
      <c r="BX24" s="19"/>
      <c r="CJ24">
        <v>1400</v>
      </c>
      <c r="CK24" s="2" t="s">
        <v>618</v>
      </c>
    </row>
    <row r="25" spans="1:90" ht="12.75">
      <c r="A25" s="14">
        <v>1400</v>
      </c>
      <c r="B25" s="13" t="s">
        <v>916</v>
      </c>
      <c r="C25" s="13" t="s">
        <v>1089</v>
      </c>
      <c r="D25" s="13" t="s">
        <v>19</v>
      </c>
      <c r="E25" s="13" t="s">
        <v>237</v>
      </c>
      <c r="F25" s="2" t="s">
        <v>161</v>
      </c>
      <c r="G25" s="2">
        <v>2</v>
      </c>
      <c r="H25" s="2" t="s">
        <v>1303</v>
      </c>
      <c r="I25" s="2" t="s">
        <v>1061</v>
      </c>
      <c r="J25" s="13" t="s">
        <v>277</v>
      </c>
      <c r="K25" s="2" t="s">
        <v>1317</v>
      </c>
      <c r="L25" s="13" t="s">
        <v>1297</v>
      </c>
      <c r="M25" s="13" t="s">
        <v>1013</v>
      </c>
      <c r="N25" s="2" t="s">
        <v>1298</v>
      </c>
      <c r="O25" s="9">
        <v>2</v>
      </c>
      <c r="P25" s="9"/>
      <c r="Q25" s="9"/>
      <c r="R25" s="26"/>
      <c r="S25" s="26"/>
      <c r="T25" s="26"/>
      <c r="U25" s="47">
        <v>67.2</v>
      </c>
      <c r="V25" s="47">
        <v>33.6</v>
      </c>
      <c r="W25" s="22"/>
      <c r="X25" s="6">
        <v>2.8</v>
      </c>
      <c r="AB25" s="47"/>
      <c r="AF25" s="22"/>
      <c r="AG25">
        <v>2</v>
      </c>
      <c r="AH25">
        <v>16</v>
      </c>
      <c r="AI25">
        <v>0</v>
      </c>
      <c r="AJ25" s="22">
        <v>2.8</v>
      </c>
      <c r="AK25" s="22"/>
      <c r="BG25" s="22">
        <v>2.8</v>
      </c>
      <c r="BS25" s="20"/>
      <c r="BW25" s="19">
        <v>67.2</v>
      </c>
      <c r="BX25" s="19">
        <v>33.6</v>
      </c>
      <c r="CJ25">
        <v>1400</v>
      </c>
      <c r="CK25" s="2" t="s">
        <v>1317</v>
      </c>
      <c r="CL25" t="s">
        <v>60</v>
      </c>
    </row>
    <row r="26" spans="1:89" ht="12.75">
      <c r="A26" s="14">
        <v>1400</v>
      </c>
      <c r="B26" s="13" t="s">
        <v>916</v>
      </c>
      <c r="C26" s="13" t="s">
        <v>1089</v>
      </c>
      <c r="D26" s="13" t="s">
        <v>19</v>
      </c>
      <c r="E26" s="13" t="s">
        <v>237</v>
      </c>
      <c r="F26" s="2" t="s">
        <v>162</v>
      </c>
      <c r="G26" s="2">
        <v>2</v>
      </c>
      <c r="H26" s="2" t="s">
        <v>1303</v>
      </c>
      <c r="I26" s="2" t="s">
        <v>328</v>
      </c>
      <c r="J26" s="13" t="s">
        <v>277</v>
      </c>
      <c r="K26" s="2" t="s">
        <v>1305</v>
      </c>
      <c r="L26" s="13" t="s">
        <v>1297</v>
      </c>
      <c r="M26" s="13" t="s">
        <v>278</v>
      </c>
      <c r="N26" s="2" t="s">
        <v>1301</v>
      </c>
      <c r="O26" s="9">
        <v>2</v>
      </c>
      <c r="P26" s="9"/>
      <c r="Q26" s="9"/>
      <c r="R26" s="26"/>
      <c r="S26" s="26"/>
      <c r="T26" s="26"/>
      <c r="U26" s="47">
        <v>67.2</v>
      </c>
      <c r="V26" s="47">
        <v>33.6</v>
      </c>
      <c r="W26" s="22"/>
      <c r="X26" s="6">
        <v>2.8</v>
      </c>
      <c r="AB26" s="47"/>
      <c r="AF26" s="22"/>
      <c r="AG26">
        <v>2</v>
      </c>
      <c r="AH26">
        <v>16</v>
      </c>
      <c r="AI26">
        <v>0</v>
      </c>
      <c r="AJ26" s="22">
        <v>2.8</v>
      </c>
      <c r="BG26" s="22">
        <v>2.8</v>
      </c>
      <c r="BP26" s="36"/>
      <c r="BS26" s="20"/>
      <c r="BW26" s="19">
        <v>67.2</v>
      </c>
      <c r="BX26" s="19">
        <v>33.6</v>
      </c>
      <c r="CJ26">
        <v>1400</v>
      </c>
      <c r="CK26" s="2" t="s">
        <v>1305</v>
      </c>
    </row>
    <row r="28" spans="1:90" ht="12.75">
      <c r="A28" s="14">
        <v>1401</v>
      </c>
      <c r="B28" s="13" t="s">
        <v>831</v>
      </c>
      <c r="C28" s="13" t="s">
        <v>1089</v>
      </c>
      <c r="D28" s="13" t="s">
        <v>19</v>
      </c>
      <c r="E28" s="13" t="s">
        <v>240</v>
      </c>
      <c r="F28" s="2" t="s">
        <v>180</v>
      </c>
      <c r="G28" s="2">
        <v>2</v>
      </c>
      <c r="H28" s="2" t="s">
        <v>1303</v>
      </c>
      <c r="I28" s="2" t="s">
        <v>1073</v>
      </c>
      <c r="J28" s="13" t="s">
        <v>277</v>
      </c>
      <c r="K28" s="2" t="s">
        <v>1317</v>
      </c>
      <c r="L28" s="13" t="s">
        <v>1297</v>
      </c>
      <c r="M28" s="13" t="s">
        <v>1013</v>
      </c>
      <c r="N28" s="2" t="s">
        <v>533</v>
      </c>
      <c r="O28" s="9">
        <v>1</v>
      </c>
      <c r="P28" s="9"/>
      <c r="Q28" s="9"/>
      <c r="R28" s="26">
        <v>36</v>
      </c>
      <c r="S28" s="26">
        <v>0</v>
      </c>
      <c r="T28" s="26">
        <v>0</v>
      </c>
      <c r="U28" s="47">
        <v>36</v>
      </c>
      <c r="V28" s="47">
        <v>36</v>
      </c>
      <c r="X28" s="6">
        <v>3</v>
      </c>
      <c r="Y28">
        <v>36</v>
      </c>
      <c r="Z28">
        <v>0</v>
      </c>
      <c r="AA28">
        <v>0</v>
      </c>
      <c r="AB28" s="47">
        <v>36</v>
      </c>
      <c r="AC28">
        <v>3</v>
      </c>
      <c r="AF28" s="22">
        <v>3</v>
      </c>
      <c r="AG28">
        <v>3</v>
      </c>
      <c r="AH28">
        <v>0</v>
      </c>
      <c r="AI28">
        <v>0</v>
      </c>
      <c r="AJ28" s="22">
        <v>3</v>
      </c>
      <c r="AW28" s="7"/>
      <c r="AX28" s="22">
        <v>3</v>
      </c>
      <c r="BD28" s="7"/>
      <c r="BE28" s="16"/>
      <c r="BF28" s="16"/>
      <c r="BP28" s="36"/>
      <c r="BS28" s="20"/>
      <c r="BW28" s="19">
        <v>36</v>
      </c>
      <c r="BX28" s="19">
        <v>36</v>
      </c>
      <c r="CJ28">
        <v>1401</v>
      </c>
      <c r="CK28" s="2" t="s">
        <v>1317</v>
      </c>
      <c r="CL28" t="s">
        <v>897</v>
      </c>
    </row>
    <row r="29" spans="1:89" ht="12.75">
      <c r="A29" s="14">
        <v>1401</v>
      </c>
      <c r="B29" s="13" t="s">
        <v>831</v>
      </c>
      <c r="C29" s="13" t="s">
        <v>1089</v>
      </c>
      <c r="D29" s="13" t="s">
        <v>19</v>
      </c>
      <c r="E29" s="13" t="s">
        <v>240</v>
      </c>
      <c r="F29" s="2" t="s">
        <v>181</v>
      </c>
      <c r="G29" s="2">
        <v>2</v>
      </c>
      <c r="H29" s="2" t="s">
        <v>1303</v>
      </c>
      <c r="I29" s="2" t="s">
        <v>614</v>
      </c>
      <c r="J29" s="13" t="s">
        <v>277</v>
      </c>
      <c r="K29" s="2" t="s">
        <v>616</v>
      </c>
      <c r="L29" s="13" t="s">
        <v>1297</v>
      </c>
      <c r="M29" s="13" t="s">
        <v>1013</v>
      </c>
      <c r="N29" s="2" t="s">
        <v>534</v>
      </c>
      <c r="O29" s="9"/>
      <c r="P29" s="9">
        <v>9</v>
      </c>
      <c r="Q29" s="9"/>
      <c r="R29" s="26">
        <v>10</v>
      </c>
      <c r="S29" s="26">
        <v>16</v>
      </c>
      <c r="T29" s="26">
        <v>0</v>
      </c>
      <c r="U29" s="47">
        <v>10.8</v>
      </c>
      <c r="V29" s="47"/>
      <c r="W29" s="22">
        <v>24</v>
      </c>
      <c r="AJ29" s="22"/>
      <c r="AK29" s="22">
        <v>2</v>
      </c>
      <c r="AW29" s="7"/>
      <c r="BD29" s="7"/>
      <c r="BE29" s="16"/>
      <c r="BF29" s="16"/>
      <c r="BP29" s="36"/>
      <c r="BS29" s="20"/>
      <c r="BW29" s="19">
        <v>10.8</v>
      </c>
      <c r="CJ29">
        <v>1401</v>
      </c>
      <c r="CK29" s="2" t="s">
        <v>616</v>
      </c>
    </row>
    <row r="30" spans="1:90" ht="12.75">
      <c r="A30" s="14">
        <v>1401</v>
      </c>
      <c r="B30" s="13" t="s">
        <v>831</v>
      </c>
      <c r="C30" s="13" t="s">
        <v>1089</v>
      </c>
      <c r="D30" s="13" t="s">
        <v>19</v>
      </c>
      <c r="E30" s="13" t="s">
        <v>240</v>
      </c>
      <c r="F30" s="2" t="s">
        <v>182</v>
      </c>
      <c r="G30" s="2">
        <v>2</v>
      </c>
      <c r="H30" s="2" t="s">
        <v>1303</v>
      </c>
      <c r="I30" s="2" t="s">
        <v>1322</v>
      </c>
      <c r="J30" s="13" t="s">
        <v>277</v>
      </c>
      <c r="K30" s="2" t="s">
        <v>1317</v>
      </c>
      <c r="L30" s="13" t="s">
        <v>1297</v>
      </c>
      <c r="M30" s="13" t="s">
        <v>1013</v>
      </c>
      <c r="N30" s="2" t="s">
        <v>1298</v>
      </c>
      <c r="O30" s="9">
        <v>2</v>
      </c>
      <c r="P30" s="9"/>
      <c r="Q30" s="9"/>
      <c r="R30" s="26"/>
      <c r="S30" s="26"/>
      <c r="T30" s="26"/>
      <c r="U30" s="47">
        <v>72</v>
      </c>
      <c r="V30" s="47">
        <v>36</v>
      </c>
      <c r="X30" s="6">
        <v>3</v>
      </c>
      <c r="Y30">
        <v>36</v>
      </c>
      <c r="Z30">
        <v>0</v>
      </c>
      <c r="AA30">
        <v>0</v>
      </c>
      <c r="AB30" s="47">
        <v>36</v>
      </c>
      <c r="AG30">
        <v>3</v>
      </c>
      <c r="AH30">
        <v>0</v>
      </c>
      <c r="AI30">
        <v>0</v>
      </c>
      <c r="AJ30" s="22">
        <v>3</v>
      </c>
      <c r="AK30" s="22"/>
      <c r="AW30" s="7"/>
      <c r="BD30" s="7"/>
      <c r="BE30" s="16"/>
      <c r="BF30" s="16"/>
      <c r="BG30" s="22">
        <v>3</v>
      </c>
      <c r="BP30" s="36"/>
      <c r="BS30" s="20"/>
      <c r="BW30" s="19">
        <v>72</v>
      </c>
      <c r="BX30" s="19">
        <v>36</v>
      </c>
      <c r="CJ30">
        <v>1401</v>
      </c>
      <c r="CK30" s="2" t="s">
        <v>1317</v>
      </c>
      <c r="CL30" t="s">
        <v>61</v>
      </c>
    </row>
    <row r="31" spans="1:89" ht="12.75">
      <c r="A31" s="14">
        <v>1401</v>
      </c>
      <c r="B31" s="13" t="s">
        <v>831</v>
      </c>
      <c r="C31" s="13" t="s">
        <v>1089</v>
      </c>
      <c r="D31" s="13" t="s">
        <v>19</v>
      </c>
      <c r="E31" s="13" t="s">
        <v>240</v>
      </c>
      <c r="F31" s="2" t="s">
        <v>183</v>
      </c>
      <c r="G31" s="2">
        <v>2</v>
      </c>
      <c r="H31" s="2" t="s">
        <v>1303</v>
      </c>
      <c r="I31" s="2" t="s">
        <v>1318</v>
      </c>
      <c r="J31" s="13" t="s">
        <v>277</v>
      </c>
      <c r="K31" s="2" t="s">
        <v>1313</v>
      </c>
      <c r="L31" s="13" t="s">
        <v>1297</v>
      </c>
      <c r="M31" s="13" t="s">
        <v>653</v>
      </c>
      <c r="N31" s="2" t="s">
        <v>1299</v>
      </c>
      <c r="O31" s="9">
        <v>2</v>
      </c>
      <c r="P31" s="9"/>
      <c r="Q31" s="9"/>
      <c r="R31" s="26"/>
      <c r="S31" s="26"/>
      <c r="T31" s="26"/>
      <c r="U31" s="47">
        <v>72</v>
      </c>
      <c r="V31" s="47">
        <v>36</v>
      </c>
      <c r="X31" s="6">
        <v>3</v>
      </c>
      <c r="Y31">
        <v>36</v>
      </c>
      <c r="Z31">
        <v>0</v>
      </c>
      <c r="AA31">
        <v>0</v>
      </c>
      <c r="AB31" s="47">
        <v>36</v>
      </c>
      <c r="AG31">
        <v>3</v>
      </c>
      <c r="AH31">
        <v>0</v>
      </c>
      <c r="AI31">
        <v>0</v>
      </c>
      <c r="AJ31" s="22">
        <v>3</v>
      </c>
      <c r="AK31" s="22"/>
      <c r="AW31" s="7"/>
      <c r="BD31" s="7"/>
      <c r="BE31" s="16"/>
      <c r="BF31" s="16"/>
      <c r="BG31" s="22">
        <v>3</v>
      </c>
      <c r="BP31" s="36"/>
      <c r="BS31" s="20"/>
      <c r="BW31" s="19">
        <v>72</v>
      </c>
      <c r="BX31" s="19">
        <v>36</v>
      </c>
      <c r="CJ31">
        <v>1401</v>
      </c>
      <c r="CK31" s="2" t="s">
        <v>1313</v>
      </c>
    </row>
    <row r="33" spans="1:89" ht="12.75">
      <c r="A33" s="14">
        <v>1401</v>
      </c>
      <c r="B33" s="13" t="s">
        <v>916</v>
      </c>
      <c r="C33" s="13" t="s">
        <v>1089</v>
      </c>
      <c r="D33" s="13" t="s">
        <v>39</v>
      </c>
      <c r="E33" s="13" t="s">
        <v>238</v>
      </c>
      <c r="F33" s="2" t="s">
        <v>198</v>
      </c>
      <c r="G33" s="2">
        <v>2</v>
      </c>
      <c r="H33" s="2" t="s">
        <v>1303</v>
      </c>
      <c r="I33" t="s">
        <v>415</v>
      </c>
      <c r="J33" s="13" t="s">
        <v>277</v>
      </c>
      <c r="K33" s="2" t="s">
        <v>1307</v>
      </c>
      <c r="L33" s="13" t="s">
        <v>1296</v>
      </c>
      <c r="M33" s="13" t="s">
        <v>299</v>
      </c>
      <c r="N33" s="2" t="s">
        <v>6</v>
      </c>
      <c r="O33" s="9">
        <v>1</v>
      </c>
      <c r="P33" s="9"/>
      <c r="Q33" s="9"/>
      <c r="R33" s="26">
        <v>36</v>
      </c>
      <c r="S33" s="26">
        <v>0</v>
      </c>
      <c r="T33" s="26">
        <v>0</v>
      </c>
      <c r="U33" s="47">
        <v>36</v>
      </c>
      <c r="V33" s="47">
        <v>36</v>
      </c>
      <c r="X33" s="6">
        <v>3</v>
      </c>
      <c r="Y33">
        <v>36</v>
      </c>
      <c r="Z33">
        <v>0</v>
      </c>
      <c r="AA33">
        <v>0</v>
      </c>
      <c r="AB33" s="47">
        <v>36</v>
      </c>
      <c r="AC33">
        <v>3</v>
      </c>
      <c r="AD33">
        <v>0</v>
      </c>
      <c r="AE33">
        <v>0</v>
      </c>
      <c r="AF33" s="22">
        <v>3</v>
      </c>
      <c r="AG33">
        <v>3</v>
      </c>
      <c r="AH33">
        <v>0</v>
      </c>
      <c r="AI33">
        <v>0</v>
      </c>
      <c r="AJ33" s="22">
        <v>3</v>
      </c>
      <c r="AK33" s="22"/>
      <c r="BS33" s="20"/>
      <c r="BW33" s="19">
        <v>36</v>
      </c>
      <c r="BX33" s="19">
        <v>36</v>
      </c>
      <c r="CJ33">
        <v>1401</v>
      </c>
      <c r="CK33" s="2" t="s">
        <v>1307</v>
      </c>
    </row>
    <row r="34" spans="1:90" ht="12.75">
      <c r="A34" s="14">
        <v>1401</v>
      </c>
      <c r="B34" s="13" t="s">
        <v>916</v>
      </c>
      <c r="C34" s="13" t="s">
        <v>1089</v>
      </c>
      <c r="D34" s="13" t="s">
        <v>39</v>
      </c>
      <c r="E34" s="13" t="s">
        <v>238</v>
      </c>
      <c r="F34" s="2" t="s">
        <v>199</v>
      </c>
      <c r="G34" s="2">
        <v>2</v>
      </c>
      <c r="H34" s="2" t="s">
        <v>1303</v>
      </c>
      <c r="I34" t="s">
        <v>711</v>
      </c>
      <c r="J34" s="13" t="s">
        <v>277</v>
      </c>
      <c r="K34" s="2" t="s">
        <v>1314</v>
      </c>
      <c r="L34" s="13" t="s">
        <v>1296</v>
      </c>
      <c r="M34" s="13" t="s">
        <v>655</v>
      </c>
      <c r="N34" s="2" t="s">
        <v>1298</v>
      </c>
      <c r="O34" s="9">
        <v>2</v>
      </c>
      <c r="P34" s="9"/>
      <c r="Q34" s="9"/>
      <c r="R34" s="26"/>
      <c r="S34" s="26"/>
      <c r="T34" s="26"/>
      <c r="U34" s="47">
        <v>76.80000000000001</v>
      </c>
      <c r="V34" s="47">
        <v>38.400000000000006</v>
      </c>
      <c r="W34" s="22"/>
      <c r="X34" s="6">
        <v>3.2</v>
      </c>
      <c r="AB34" s="47"/>
      <c r="AG34">
        <v>3</v>
      </c>
      <c r="AH34">
        <v>4</v>
      </c>
      <c r="AI34">
        <v>0</v>
      </c>
      <c r="AJ34" s="22">
        <v>3.2</v>
      </c>
      <c r="AK34" s="22"/>
      <c r="AW34" s="7"/>
      <c r="BD34" s="7"/>
      <c r="BE34" s="16"/>
      <c r="BF34" s="16"/>
      <c r="BG34" s="22">
        <v>3.2</v>
      </c>
      <c r="BP34" s="36"/>
      <c r="BS34" s="20"/>
      <c r="BW34" s="19">
        <v>76.80000000000001</v>
      </c>
      <c r="BX34" s="19">
        <v>38.400000000000006</v>
      </c>
      <c r="CJ34">
        <v>1401</v>
      </c>
      <c r="CK34" s="2" t="s">
        <v>1314</v>
      </c>
      <c r="CL34" t="s">
        <v>62</v>
      </c>
    </row>
    <row r="35" spans="1:90" ht="12.75">
      <c r="A35" s="14">
        <v>1401</v>
      </c>
      <c r="B35" s="13" t="s">
        <v>916</v>
      </c>
      <c r="C35" s="13" t="s">
        <v>1089</v>
      </c>
      <c r="D35" s="13" t="s">
        <v>39</v>
      </c>
      <c r="E35" s="13" t="s">
        <v>238</v>
      </c>
      <c r="F35" s="2" t="s">
        <v>200</v>
      </c>
      <c r="G35" s="2">
        <v>2</v>
      </c>
      <c r="H35" s="2" t="s">
        <v>1303</v>
      </c>
      <c r="I35" t="s">
        <v>410</v>
      </c>
      <c r="J35" s="13" t="s">
        <v>277</v>
      </c>
      <c r="K35" s="2" t="s">
        <v>1307</v>
      </c>
      <c r="L35" s="13" t="s">
        <v>1296</v>
      </c>
      <c r="M35" s="13" t="s">
        <v>299</v>
      </c>
      <c r="N35" s="2" t="s">
        <v>1298</v>
      </c>
      <c r="O35" s="9">
        <v>2</v>
      </c>
      <c r="P35" s="9"/>
      <c r="Q35" s="9"/>
      <c r="R35" s="26"/>
      <c r="S35" s="26"/>
      <c r="T35" s="26"/>
      <c r="U35" s="47">
        <v>72</v>
      </c>
      <c r="V35" s="47">
        <v>36</v>
      </c>
      <c r="W35" s="22"/>
      <c r="X35" s="6">
        <v>3</v>
      </c>
      <c r="AB35" s="47"/>
      <c r="AG35">
        <v>3</v>
      </c>
      <c r="AH35">
        <v>0</v>
      </c>
      <c r="AI35">
        <v>0</v>
      </c>
      <c r="AJ35" s="22">
        <v>3</v>
      </c>
      <c r="AK35" s="22"/>
      <c r="AW35" s="7"/>
      <c r="BD35" s="7"/>
      <c r="BE35" s="16"/>
      <c r="BF35" s="16"/>
      <c r="BG35" s="22">
        <v>3</v>
      </c>
      <c r="BP35" s="36"/>
      <c r="BS35" s="20"/>
      <c r="BW35" s="19">
        <v>72</v>
      </c>
      <c r="BX35" s="19">
        <v>36</v>
      </c>
      <c r="CJ35">
        <v>1401</v>
      </c>
      <c r="CK35" s="2" t="s">
        <v>1307</v>
      </c>
      <c r="CL35" t="s">
        <v>58</v>
      </c>
    </row>
    <row r="37" spans="1:90" ht="12.75">
      <c r="A37" s="18">
        <v>1402</v>
      </c>
      <c r="B37" s="13" t="s">
        <v>831</v>
      </c>
      <c r="C37" s="13" t="s">
        <v>1089</v>
      </c>
      <c r="D37" s="13" t="s">
        <v>39</v>
      </c>
      <c r="E37" s="13" t="s">
        <v>242</v>
      </c>
      <c r="F37" s="35" t="s">
        <v>222</v>
      </c>
      <c r="G37" s="2">
        <v>2</v>
      </c>
      <c r="H37" s="2" t="s">
        <v>1303</v>
      </c>
      <c r="I37" s="2" t="s">
        <v>729</v>
      </c>
      <c r="J37" s="13" t="s">
        <v>277</v>
      </c>
      <c r="K37" s="2" t="s">
        <v>1312</v>
      </c>
      <c r="L37" s="13" t="s">
        <v>1297</v>
      </c>
      <c r="M37" s="13" t="s">
        <v>648</v>
      </c>
      <c r="N37" s="2" t="s">
        <v>232</v>
      </c>
      <c r="O37" s="9">
        <v>1</v>
      </c>
      <c r="P37" s="9"/>
      <c r="Q37" s="9"/>
      <c r="R37" s="26">
        <v>36</v>
      </c>
      <c r="S37" s="26">
        <v>12</v>
      </c>
      <c r="T37" s="26">
        <v>0</v>
      </c>
      <c r="U37" s="47">
        <v>36.6</v>
      </c>
      <c r="V37" s="47">
        <v>36.6</v>
      </c>
      <c r="X37" s="6">
        <v>3.05</v>
      </c>
      <c r="Y37">
        <v>36</v>
      </c>
      <c r="Z37">
        <v>12</v>
      </c>
      <c r="AA37">
        <v>0</v>
      </c>
      <c r="AB37" s="47">
        <v>36.6</v>
      </c>
      <c r="AC37">
        <v>3</v>
      </c>
      <c r="AD37">
        <v>1</v>
      </c>
      <c r="AE37">
        <v>0</v>
      </c>
      <c r="AF37" s="22">
        <v>3.05</v>
      </c>
      <c r="AG37">
        <v>3</v>
      </c>
      <c r="AH37">
        <v>1</v>
      </c>
      <c r="AI37">
        <v>0</v>
      </c>
      <c r="AJ37" s="22">
        <v>3.05</v>
      </c>
      <c r="AX37" s="22">
        <v>3.05</v>
      </c>
      <c r="BB37" s="7"/>
      <c r="BP37" s="36"/>
      <c r="BS37" s="20"/>
      <c r="BW37" s="19">
        <v>36.6</v>
      </c>
      <c r="BX37" s="19">
        <v>36.6</v>
      </c>
      <c r="CJ37">
        <v>1402</v>
      </c>
      <c r="CK37" s="2" t="s">
        <v>1312</v>
      </c>
      <c r="CL37" t="s">
        <v>1011</v>
      </c>
    </row>
    <row r="38" spans="1:90" ht="12.75">
      <c r="A38" s="18">
        <v>1402</v>
      </c>
      <c r="B38" s="13" t="s">
        <v>831</v>
      </c>
      <c r="C38" s="13" t="s">
        <v>1089</v>
      </c>
      <c r="D38" s="13" t="s">
        <v>39</v>
      </c>
      <c r="E38" s="13" t="s">
        <v>242</v>
      </c>
      <c r="F38" s="35" t="s">
        <v>223</v>
      </c>
      <c r="G38" s="2">
        <v>2</v>
      </c>
      <c r="H38" s="2" t="s">
        <v>1303</v>
      </c>
      <c r="I38" s="2" t="s">
        <v>1321</v>
      </c>
      <c r="J38" s="13" t="s">
        <v>277</v>
      </c>
      <c r="K38" s="2" t="s">
        <v>1310</v>
      </c>
      <c r="L38" s="13" t="s">
        <v>1297</v>
      </c>
      <c r="M38" s="13" t="s">
        <v>981</v>
      </c>
      <c r="N38" s="2" t="s">
        <v>1298</v>
      </c>
      <c r="O38" s="9">
        <v>2</v>
      </c>
      <c r="P38" s="9"/>
      <c r="Q38" s="9"/>
      <c r="R38" s="26"/>
      <c r="S38" s="26"/>
      <c r="T38" s="26"/>
      <c r="U38" s="47">
        <v>73.19999999999999</v>
      </c>
      <c r="V38" s="47">
        <v>36.599999999999994</v>
      </c>
      <c r="W38" s="22"/>
      <c r="X38" s="6">
        <v>3.05</v>
      </c>
      <c r="AG38">
        <v>3</v>
      </c>
      <c r="AH38">
        <v>1</v>
      </c>
      <c r="AI38">
        <v>0</v>
      </c>
      <c r="AJ38" s="22">
        <v>3.05</v>
      </c>
      <c r="AK38" s="22"/>
      <c r="BG38" s="22">
        <v>3.05</v>
      </c>
      <c r="BP38" s="36"/>
      <c r="BS38" s="20"/>
      <c r="BW38" s="19">
        <v>73.19999999999999</v>
      </c>
      <c r="BX38" s="19">
        <v>36.599999999999994</v>
      </c>
      <c r="CJ38">
        <v>1402</v>
      </c>
      <c r="CK38" s="2" t="s">
        <v>1310</v>
      </c>
      <c r="CL38" t="s">
        <v>73</v>
      </c>
    </row>
    <row r="39" spans="1:89" ht="12.75">
      <c r="A39" s="18">
        <v>1402</v>
      </c>
      <c r="B39" s="13" t="s">
        <v>831</v>
      </c>
      <c r="C39" s="13" t="s">
        <v>1089</v>
      </c>
      <c r="D39" s="13" t="s">
        <v>39</v>
      </c>
      <c r="E39" s="13" t="s">
        <v>242</v>
      </c>
      <c r="F39" s="35" t="s">
        <v>224</v>
      </c>
      <c r="G39" s="2">
        <v>2</v>
      </c>
      <c r="H39" s="2" t="s">
        <v>1303</v>
      </c>
      <c r="I39" s="2" t="s">
        <v>1320</v>
      </c>
      <c r="J39" s="13" t="s">
        <v>277</v>
      </c>
      <c r="K39" s="2" t="s">
        <v>1309</v>
      </c>
      <c r="L39" s="13" t="s">
        <v>1297</v>
      </c>
      <c r="M39" s="13" t="s">
        <v>293</v>
      </c>
      <c r="N39" s="2" t="s">
        <v>1299</v>
      </c>
      <c r="O39" s="9">
        <v>2</v>
      </c>
      <c r="P39" s="9"/>
      <c r="Q39" s="9"/>
      <c r="R39" s="26"/>
      <c r="S39" s="26"/>
      <c r="T39" s="26"/>
      <c r="U39" s="47">
        <v>73.19999999999999</v>
      </c>
      <c r="V39" s="47">
        <v>36.599999999999994</v>
      </c>
      <c r="W39" s="22"/>
      <c r="X39" s="6">
        <v>3.05</v>
      </c>
      <c r="AG39">
        <v>3</v>
      </c>
      <c r="AH39">
        <v>1</v>
      </c>
      <c r="AI39">
        <v>0</v>
      </c>
      <c r="AJ39" s="22">
        <v>3.05</v>
      </c>
      <c r="AK39" s="22"/>
      <c r="BG39" s="22">
        <v>3.05</v>
      </c>
      <c r="BP39" s="36"/>
      <c r="BS39" s="20"/>
      <c r="BW39" s="19">
        <v>73.19999999999999</v>
      </c>
      <c r="BX39" s="19">
        <v>36.599999999999994</v>
      </c>
      <c r="CJ39">
        <v>1402</v>
      </c>
      <c r="CK39" s="2" t="s">
        <v>1309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4"/>
      <c r="B8" s="13"/>
      <c r="C8" s="13"/>
      <c r="D8" s="13"/>
      <c r="E8" s="13"/>
      <c r="F8" s="2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26"/>
      <c r="S8" s="26"/>
      <c r="T8" s="26"/>
      <c r="U8" s="47"/>
      <c r="V8" s="47"/>
      <c r="X8" s="22"/>
      <c r="AB8" s="47"/>
      <c r="AF8" s="22"/>
      <c r="AJ8" s="6"/>
      <c r="BP8" s="47"/>
      <c r="BQ8" s="38"/>
      <c r="BR8" s="38"/>
      <c r="BS8" s="20"/>
      <c r="BT8" s="36"/>
      <c r="BU8" s="36"/>
      <c r="BV8" s="38"/>
      <c r="BW8" s="36"/>
      <c r="BX8" s="47"/>
      <c r="CB8" s="22"/>
      <c r="CK8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26"/>
      <c r="S10" s="26"/>
      <c r="T10" s="26"/>
      <c r="U10" s="47"/>
      <c r="V10" s="47"/>
      <c r="X10" s="22"/>
      <c r="AB10" s="47"/>
      <c r="AF10" s="22"/>
      <c r="AJ10" s="6"/>
      <c r="AP10" s="36"/>
      <c r="AQ10" s="16"/>
      <c r="AR10" s="16"/>
      <c r="AS10" s="16"/>
      <c r="AT10" s="16"/>
      <c r="AX10" s="6"/>
      <c r="BG10" s="7"/>
      <c r="BP10" s="47"/>
      <c r="BQ10" s="38"/>
      <c r="BR10" s="38"/>
      <c r="BS10" s="20"/>
      <c r="BT10" s="36"/>
      <c r="BU10" s="36"/>
      <c r="BV10" s="38"/>
      <c r="BW10" s="36"/>
      <c r="BX10" s="47"/>
      <c r="CK10" s="2"/>
    </row>
    <row r="11" ht="12.75">
      <c r="BW11" s="36"/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"/>
      <c r="J12" s="13"/>
      <c r="K12" s="2"/>
      <c r="L12" s="13"/>
      <c r="M12" s="13"/>
      <c r="N12" s="2"/>
      <c r="O12" s="9"/>
      <c r="P12" s="9"/>
      <c r="Q12" s="9"/>
      <c r="R12" s="26"/>
      <c r="S12" s="26"/>
      <c r="T12" s="26"/>
      <c r="U12" s="47"/>
      <c r="V12" s="47"/>
      <c r="W12" s="22"/>
      <c r="X12" s="22"/>
      <c r="AB12" s="47"/>
      <c r="AF12" s="22"/>
      <c r="AJ12" s="6"/>
      <c r="AK12" s="22"/>
      <c r="BG12" s="7"/>
      <c r="BP12" s="47"/>
      <c r="BQ12" s="38"/>
      <c r="BR12" s="38"/>
      <c r="BS12" s="20"/>
      <c r="BT12" s="36"/>
      <c r="BU12" s="36"/>
      <c r="BV12" s="38"/>
      <c r="BW12" s="47"/>
      <c r="BX12" s="47"/>
      <c r="CK12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22"/>
      <c r="X13" s="22"/>
      <c r="AB13" s="47"/>
      <c r="AF13" s="22"/>
      <c r="AJ13" s="6"/>
      <c r="AK13" s="22"/>
      <c r="AX13" s="6"/>
      <c r="BG13" s="7"/>
      <c r="BP13" s="47"/>
      <c r="BQ13" s="38"/>
      <c r="BR13" s="38"/>
      <c r="BS13" s="20"/>
      <c r="BT13" s="36"/>
      <c r="BU13" s="36"/>
      <c r="BV13" s="38"/>
      <c r="BW13" s="47"/>
      <c r="BX13" s="47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26"/>
      <c r="S14" s="26"/>
      <c r="T14" s="26"/>
      <c r="U14" s="47"/>
      <c r="V14" s="47"/>
      <c r="W14" s="22"/>
      <c r="X14" s="22"/>
      <c r="AB14" s="47"/>
      <c r="AF14" s="22"/>
      <c r="AJ14" s="6"/>
      <c r="AK14" s="22"/>
      <c r="BG14" s="7"/>
      <c r="BP14" s="47"/>
      <c r="BQ14" s="38"/>
      <c r="BR14" s="38"/>
      <c r="BS14" s="20"/>
      <c r="BT14" s="36"/>
      <c r="BU14" s="36"/>
      <c r="BV14" s="38"/>
      <c r="BW14" s="47"/>
      <c r="BX14" s="47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26"/>
      <c r="S16" s="26"/>
      <c r="T16" s="26"/>
      <c r="U16" s="47"/>
      <c r="V16" s="47"/>
      <c r="W16" s="22"/>
      <c r="X16" s="22"/>
      <c r="AB16" s="47"/>
      <c r="AF16" s="22"/>
      <c r="AJ16" s="6"/>
      <c r="AP16" s="36"/>
      <c r="AQ16" s="16"/>
      <c r="AR16" s="16"/>
      <c r="AS16" s="16"/>
      <c r="AT16" s="16"/>
      <c r="AU16" s="6"/>
      <c r="BG16" s="7"/>
      <c r="BP16" s="47"/>
      <c r="BQ16" s="38"/>
      <c r="BR16" s="38"/>
      <c r="BS16" s="20"/>
      <c r="BT16" s="36"/>
      <c r="BU16" s="36"/>
      <c r="BV16" s="38"/>
      <c r="BW16" s="47"/>
      <c r="BX16" s="47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26"/>
      <c r="S17" s="26"/>
      <c r="T17" s="26"/>
      <c r="U17" s="47"/>
      <c r="V17" s="47"/>
      <c r="W17" s="22"/>
      <c r="X17" s="22"/>
      <c r="AB17" s="47"/>
      <c r="AF17" s="22"/>
      <c r="AJ17" s="6"/>
      <c r="AP17" s="36"/>
      <c r="AQ17" s="16"/>
      <c r="AR17" s="16"/>
      <c r="AS17" s="16"/>
      <c r="AT17" s="16"/>
      <c r="BG17" s="6"/>
      <c r="BP17" s="47"/>
      <c r="BQ17" s="38"/>
      <c r="BR17" s="38"/>
      <c r="BS17" s="20"/>
      <c r="BT17" s="36"/>
      <c r="BU17" s="36"/>
      <c r="BV17" s="38"/>
      <c r="BW17" s="47"/>
      <c r="BX17" s="47"/>
      <c r="CB17" s="22"/>
      <c r="CK1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DA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8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B9" s="47"/>
      <c r="AJ9" s="7"/>
      <c r="AW9" s="7"/>
      <c r="BD9" s="7"/>
      <c r="BE9" s="16"/>
      <c r="BF9" s="16"/>
      <c r="BW9" s="47"/>
      <c r="BX9" s="47"/>
      <c r="CJ9" s="13"/>
      <c r="CK9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26"/>
      <c r="S10" s="26"/>
      <c r="T10" s="26"/>
      <c r="U10" s="47"/>
      <c r="V10" s="47"/>
      <c r="X10" s="22"/>
      <c r="AB10" s="47"/>
      <c r="AJ10" s="7"/>
      <c r="AW10" s="7"/>
      <c r="BD10" s="7"/>
      <c r="BE10" s="16"/>
      <c r="BF10" s="16"/>
      <c r="BW10" s="47"/>
      <c r="BX10" s="47"/>
      <c r="CJ10" s="13"/>
      <c r="CK10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26"/>
      <c r="S11" s="26"/>
      <c r="T11" s="26"/>
      <c r="U11" s="47"/>
      <c r="V11" s="47"/>
      <c r="X11" s="22"/>
      <c r="AB11" s="47"/>
      <c r="AJ11" s="7"/>
      <c r="AW11" s="7"/>
      <c r="BD11" s="7"/>
      <c r="BE11" s="16"/>
      <c r="BF11" s="16"/>
      <c r="BW11" s="47"/>
      <c r="BX11" s="47"/>
      <c r="CJ11" s="13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47"/>
      <c r="X13" s="22"/>
      <c r="AB13" s="47"/>
      <c r="AJ13" s="7"/>
      <c r="AK13" s="22"/>
      <c r="BD13" s="7"/>
      <c r="BE13" s="16"/>
      <c r="BF13" s="16"/>
      <c r="BS13" s="20"/>
      <c r="BW13" s="47"/>
      <c r="BX13" s="47"/>
      <c r="CJ13" s="15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26"/>
      <c r="S14" s="26"/>
      <c r="T14" s="26"/>
      <c r="U14" s="47"/>
      <c r="V14" s="47"/>
      <c r="W14" s="47"/>
      <c r="X14" s="22"/>
      <c r="AB14" s="47"/>
      <c r="AJ14" s="7"/>
      <c r="AK14" s="22"/>
      <c r="BD14" s="7"/>
      <c r="BE14" s="16"/>
      <c r="BF14" s="16"/>
      <c r="BS14" s="20"/>
      <c r="BW14" s="47"/>
      <c r="BX14" s="47"/>
      <c r="CJ14" s="15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26"/>
      <c r="S16" s="26"/>
      <c r="T16" s="26"/>
      <c r="U16" s="47"/>
      <c r="V16" s="47"/>
      <c r="X16" s="22"/>
      <c r="AB16" s="47"/>
      <c r="AJ16" s="7"/>
      <c r="BD16" s="7"/>
      <c r="BE16" s="16"/>
      <c r="BF16" s="16"/>
      <c r="BS16" s="20"/>
      <c r="BW16" s="47"/>
      <c r="BX16" s="47"/>
      <c r="CJ16" s="15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26"/>
      <c r="S17" s="26"/>
      <c r="T17" s="26"/>
      <c r="U17" s="47"/>
      <c r="V17" s="47"/>
      <c r="X17" s="22"/>
      <c r="AB17" s="47"/>
      <c r="AJ17" s="7"/>
      <c r="BD17" s="7"/>
      <c r="BE17" s="16"/>
      <c r="BF17" s="16"/>
      <c r="BS17" s="20"/>
      <c r="BW17" s="47"/>
      <c r="BX17" s="47"/>
      <c r="CJ17" s="15"/>
      <c r="CK17" s="2"/>
    </row>
    <row r="18" spans="1:89" ht="12.75">
      <c r="A18" s="14"/>
      <c r="B18" s="13"/>
      <c r="C18" s="13"/>
      <c r="D18" s="13"/>
      <c r="E18" s="13"/>
      <c r="F18" s="2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26"/>
      <c r="S18" s="26"/>
      <c r="T18" s="26"/>
      <c r="U18" s="47"/>
      <c r="V18" s="47"/>
      <c r="X18" s="22"/>
      <c r="AB18" s="47"/>
      <c r="AJ18" s="7"/>
      <c r="BD18" s="7"/>
      <c r="BE18" s="16"/>
      <c r="BF18" s="16"/>
      <c r="BS18" s="20"/>
      <c r="BW18" s="47"/>
      <c r="BX18" s="47"/>
      <c r="CJ18" s="15"/>
      <c r="CK18" s="2"/>
    </row>
    <row r="19" spans="1:89" ht="12.75">
      <c r="A19" s="14"/>
      <c r="B19" s="13"/>
      <c r="C19" s="13"/>
      <c r="D19" s="13"/>
      <c r="E19" s="13"/>
      <c r="F19" s="2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26"/>
      <c r="S19" s="26"/>
      <c r="T19" s="26"/>
      <c r="U19" s="47"/>
      <c r="V19" s="47"/>
      <c r="X19" s="22"/>
      <c r="AB19" s="47"/>
      <c r="AJ19" s="7"/>
      <c r="BD19" s="7"/>
      <c r="BE19" s="16"/>
      <c r="BF19" s="16"/>
      <c r="BS19" s="20"/>
      <c r="BW19" s="47"/>
      <c r="BX19" s="47"/>
      <c r="CJ19" s="15"/>
      <c r="CK19" s="2"/>
    </row>
    <row r="20" spans="1:89" ht="12.75">
      <c r="A20" s="14"/>
      <c r="B20" s="13"/>
      <c r="C20" s="13"/>
      <c r="D20" s="13"/>
      <c r="E20" s="13"/>
      <c r="F20" s="2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26"/>
      <c r="S20" s="26"/>
      <c r="T20" s="26"/>
      <c r="U20" s="47"/>
      <c r="V20" s="47"/>
      <c r="X20" s="22"/>
      <c r="AB20" s="47"/>
      <c r="AJ20" s="7"/>
      <c r="BD20" s="7"/>
      <c r="BE20" s="16"/>
      <c r="BF20" s="16"/>
      <c r="BS20" s="20"/>
      <c r="BW20" s="47"/>
      <c r="BX20" s="47"/>
      <c r="CJ20" s="15"/>
      <c r="CK20" s="2"/>
    </row>
    <row r="21" spans="1:89" ht="12.75">
      <c r="A21" s="14"/>
      <c r="B21" s="13"/>
      <c r="C21" s="13"/>
      <c r="D21" s="13"/>
      <c r="E21" s="13"/>
      <c r="F21" s="2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26"/>
      <c r="S21" s="26"/>
      <c r="T21" s="26"/>
      <c r="U21" s="47"/>
      <c r="V21" s="47"/>
      <c r="X21" s="22"/>
      <c r="AB21" s="47"/>
      <c r="AJ21" s="7"/>
      <c r="BD21" s="7"/>
      <c r="BE21" s="16"/>
      <c r="BF21" s="16"/>
      <c r="BL21" s="47"/>
      <c r="BQ21" s="40"/>
      <c r="BR21" s="40"/>
      <c r="BS21" s="20"/>
      <c r="BW21" s="47"/>
      <c r="BX21" s="47"/>
      <c r="CJ21" s="15"/>
      <c r="CK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A7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W9" s="22"/>
      <c r="X9" s="22"/>
      <c r="AB9" s="47"/>
      <c r="AJ9" s="7"/>
      <c r="BC9" s="7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B9" s="47"/>
      <c r="AJ9" s="7"/>
      <c r="BW9" s="47"/>
      <c r="BX9" s="47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  <c r="CN3" s="1"/>
    </row>
    <row r="4" spans="1:92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D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  <c r="CN3" s="1"/>
    </row>
    <row r="4" spans="1:92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ht="12.75">
      <c r="BW8" s="4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X9" s="22"/>
      <c r="AF9" s="22"/>
      <c r="AJ9" s="6"/>
      <c r="AK9" s="22"/>
      <c r="BB9" s="7"/>
      <c r="BG9" s="6"/>
      <c r="BP9" s="47"/>
      <c r="BQ9" s="38"/>
      <c r="BR9" s="38"/>
      <c r="BS9" s="20"/>
      <c r="BT9" s="36"/>
      <c r="BU9" s="36"/>
      <c r="BV9" s="38"/>
      <c r="BW9" s="47"/>
      <c r="BX9" s="47"/>
      <c r="CK9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26"/>
      <c r="S11" s="26"/>
      <c r="T11" s="26"/>
      <c r="U11" s="47"/>
      <c r="V11" s="47"/>
      <c r="X11" s="22"/>
      <c r="AF11" s="22"/>
      <c r="AJ11" s="6"/>
      <c r="BG11" s="6"/>
      <c r="BP11" s="47"/>
      <c r="BQ11" s="38"/>
      <c r="BR11" s="38"/>
      <c r="BS11" s="20"/>
      <c r="BT11" s="36"/>
      <c r="BU11" s="36"/>
      <c r="BV11" s="38"/>
      <c r="BW11" s="47"/>
      <c r="BX11" s="47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26"/>
      <c r="S13" s="26"/>
      <c r="T13" s="26"/>
      <c r="U13" s="47"/>
      <c r="V13" s="47"/>
      <c r="W13" s="22"/>
      <c r="X13" s="22"/>
      <c r="AB13" s="47"/>
      <c r="AF13" s="22"/>
      <c r="AJ13" s="6"/>
      <c r="AK13" s="22"/>
      <c r="BG13" s="6"/>
      <c r="BP13" s="47"/>
      <c r="BQ13" s="38"/>
      <c r="BR13" s="38"/>
      <c r="BS13" s="20"/>
      <c r="BT13" s="36"/>
      <c r="BU13" s="36"/>
      <c r="BV13" s="38"/>
      <c r="BW13" s="47"/>
      <c r="BX13" s="47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2.7109375" style="0" customWidth="1"/>
    <col min="10" max="10" width="7.57421875" style="0" customWidth="1"/>
    <col min="11" max="11" width="23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00390625" style="0" customWidth="1"/>
    <col min="90" max="90" width="26.8515625" style="0" customWidth="1"/>
    <col min="91" max="91" width="13.421875" style="0" customWidth="1"/>
  </cols>
  <sheetData>
    <row r="1" spans="1:88" ht="12.75">
      <c r="A1" s="13"/>
      <c r="B1" s="18" t="s">
        <v>1266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  <c r="CN3" s="1"/>
    </row>
    <row r="4" spans="1:92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4">
        <v>1399</v>
      </c>
      <c r="B9" s="13" t="s">
        <v>831</v>
      </c>
      <c r="C9" s="13" t="s">
        <v>1089</v>
      </c>
      <c r="D9" s="13" t="s">
        <v>18</v>
      </c>
      <c r="E9" s="13" t="s">
        <v>239</v>
      </c>
      <c r="F9" s="2" t="s">
        <v>54</v>
      </c>
      <c r="G9" s="2">
        <v>1</v>
      </c>
      <c r="H9" s="2" t="s">
        <v>1266</v>
      </c>
      <c r="I9" s="2" t="s">
        <v>1352</v>
      </c>
      <c r="J9" s="13" t="s">
        <v>277</v>
      </c>
      <c r="K9" s="2" t="s">
        <v>1270</v>
      </c>
      <c r="L9" s="13" t="s">
        <v>1278</v>
      </c>
      <c r="M9" s="13" t="s">
        <v>1284</v>
      </c>
      <c r="N9" s="2" t="s">
        <v>1329</v>
      </c>
      <c r="O9" s="9">
        <v>7</v>
      </c>
      <c r="P9" s="9"/>
      <c r="Q9" s="9"/>
      <c r="R9" s="26">
        <v>545</v>
      </c>
      <c r="S9" s="26"/>
      <c r="T9" s="26"/>
      <c r="U9" s="47">
        <v>545</v>
      </c>
      <c r="V9" s="47">
        <v>77.85714285714286</v>
      </c>
      <c r="W9" s="22"/>
      <c r="X9" s="6">
        <v>6.488095238095238</v>
      </c>
      <c r="AB9" s="47"/>
      <c r="AF9" s="22"/>
      <c r="AJ9" s="22">
        <v>6.488095238095238</v>
      </c>
      <c r="AK9" s="22"/>
      <c r="AP9" s="36"/>
      <c r="AQ9" s="36"/>
      <c r="AR9" s="36"/>
      <c r="AS9" s="36"/>
      <c r="AT9" s="36"/>
      <c r="BG9" s="7"/>
      <c r="BP9" s="47"/>
      <c r="BQ9" s="38"/>
      <c r="BR9" s="38"/>
      <c r="BS9" s="20"/>
      <c r="BT9" s="36"/>
      <c r="BU9" s="36"/>
      <c r="BV9" s="38"/>
      <c r="BW9" s="19">
        <v>545</v>
      </c>
      <c r="BX9" s="19">
        <v>77.85714285714286</v>
      </c>
      <c r="CJ9">
        <v>1399</v>
      </c>
      <c r="CK9" s="2" t="s">
        <v>1270</v>
      </c>
      <c r="CL9" t="s">
        <v>898</v>
      </c>
    </row>
    <row r="11" spans="1:89" ht="12.75">
      <c r="A11" s="14">
        <v>1401</v>
      </c>
      <c r="B11" s="13" t="s">
        <v>831</v>
      </c>
      <c r="C11" s="13" t="s">
        <v>1089</v>
      </c>
      <c r="D11" s="13" t="s">
        <v>19</v>
      </c>
      <c r="E11" s="13" t="s">
        <v>240</v>
      </c>
      <c r="F11" s="2" t="s">
        <v>175</v>
      </c>
      <c r="G11" s="2">
        <v>1</v>
      </c>
      <c r="H11" s="2" t="s">
        <v>1266</v>
      </c>
      <c r="I11" s="2" t="s">
        <v>1349</v>
      </c>
      <c r="J11" s="13" t="s">
        <v>277</v>
      </c>
      <c r="K11" s="2" t="s">
        <v>1342</v>
      </c>
      <c r="L11" s="13" t="s">
        <v>1278</v>
      </c>
      <c r="M11" s="13" t="s">
        <v>1284</v>
      </c>
      <c r="N11" s="2" t="s">
        <v>1329</v>
      </c>
      <c r="O11" s="9">
        <v>7.5</v>
      </c>
      <c r="P11" s="9"/>
      <c r="Q11" s="9"/>
      <c r="R11" s="26">
        <v>580</v>
      </c>
      <c r="S11" s="26">
        <v>10</v>
      </c>
      <c r="T11" s="26">
        <v>0</v>
      </c>
      <c r="U11" s="47">
        <v>580.5</v>
      </c>
      <c r="V11" s="47">
        <v>77.4</v>
      </c>
      <c r="X11" s="6">
        <v>6.45</v>
      </c>
      <c r="AG11">
        <v>6</v>
      </c>
      <c r="AH11">
        <v>9</v>
      </c>
      <c r="AI11">
        <v>0</v>
      </c>
      <c r="AJ11" s="22">
        <v>6.45</v>
      </c>
      <c r="AK11" s="22"/>
      <c r="AU11" s="7"/>
      <c r="AV11" s="7"/>
      <c r="BP11" s="36"/>
      <c r="BS11" s="20"/>
      <c r="BW11" s="19">
        <v>580.5</v>
      </c>
      <c r="BX11" s="19">
        <v>77.4</v>
      </c>
      <c r="CJ11">
        <v>1401</v>
      </c>
      <c r="CK11" s="2" t="s">
        <v>1342</v>
      </c>
    </row>
    <row r="13" spans="1:89" ht="12.75">
      <c r="A13" s="18">
        <v>1402</v>
      </c>
      <c r="B13" s="13" t="s">
        <v>831</v>
      </c>
      <c r="C13" s="13" t="s">
        <v>1089</v>
      </c>
      <c r="D13" s="13" t="s">
        <v>39</v>
      </c>
      <c r="E13" s="13" t="s">
        <v>242</v>
      </c>
      <c r="F13" s="35" t="s">
        <v>216</v>
      </c>
      <c r="G13" s="2">
        <v>1</v>
      </c>
      <c r="H13" s="2" t="s">
        <v>1266</v>
      </c>
      <c r="I13" s="2" t="s">
        <v>1348</v>
      </c>
      <c r="J13" s="13" t="s">
        <v>277</v>
      </c>
      <c r="K13" s="2" t="s">
        <v>1269</v>
      </c>
      <c r="L13" s="13" t="s">
        <v>1278</v>
      </c>
      <c r="M13" s="13" t="s">
        <v>1284</v>
      </c>
      <c r="N13" s="2" t="s">
        <v>1329</v>
      </c>
      <c r="O13" s="9">
        <v>7.5</v>
      </c>
      <c r="P13" s="9"/>
      <c r="Q13" s="9"/>
      <c r="R13" s="26">
        <v>540</v>
      </c>
      <c r="S13" s="26">
        <v>0</v>
      </c>
      <c r="T13" s="26">
        <v>0</v>
      </c>
      <c r="U13" s="47">
        <v>540</v>
      </c>
      <c r="V13" s="47">
        <v>72</v>
      </c>
      <c r="X13" s="6">
        <v>6</v>
      </c>
      <c r="AB13" s="47"/>
      <c r="AC13">
        <v>45</v>
      </c>
      <c r="AD13">
        <v>0</v>
      </c>
      <c r="AE13">
        <v>0</v>
      </c>
      <c r="AF13" s="22">
        <v>45</v>
      </c>
      <c r="AG13">
        <v>6</v>
      </c>
      <c r="AH13">
        <v>0</v>
      </c>
      <c r="AI13">
        <v>0</v>
      </c>
      <c r="AJ13" s="22">
        <v>6</v>
      </c>
      <c r="AK13" s="22"/>
      <c r="BG13" s="7"/>
      <c r="BP13" s="36"/>
      <c r="BS13" s="20"/>
      <c r="BW13" s="19">
        <v>540</v>
      </c>
      <c r="BX13" s="19">
        <v>72</v>
      </c>
      <c r="CJ13">
        <v>1402</v>
      </c>
      <c r="CK13" s="2" t="s">
        <v>1269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2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  <c r="CN3" s="1"/>
    </row>
    <row r="4" spans="1:92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  <c r="CN4" s="1"/>
    </row>
    <row r="5" spans="1:92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76" ht="12.75">
      <c r="A9" s="14"/>
      <c r="B9" s="13"/>
      <c r="C9" s="13"/>
      <c r="D9" s="13"/>
      <c r="E9" s="13"/>
      <c r="F9" s="2"/>
      <c r="G9" s="2"/>
      <c r="H9" s="2"/>
      <c r="I9" s="24"/>
      <c r="J9" s="13"/>
      <c r="L9" s="13"/>
      <c r="M9" s="13"/>
      <c r="N9" s="2"/>
      <c r="O9" s="9"/>
      <c r="P9" s="9"/>
      <c r="Q9" s="9"/>
      <c r="R9" s="27"/>
      <c r="S9" s="26"/>
      <c r="T9" s="26"/>
      <c r="U9" s="47"/>
      <c r="V9" s="47"/>
      <c r="X9" s="22"/>
      <c r="Y9" s="12"/>
      <c r="Z9" s="12"/>
      <c r="AA9" s="12"/>
      <c r="AC9" s="12"/>
      <c r="AD9" s="12"/>
      <c r="AE9" s="12"/>
      <c r="AF9" s="22"/>
      <c r="AJ9" s="22"/>
      <c r="AM9" s="16"/>
      <c r="AN9" s="16"/>
      <c r="AO9" s="16"/>
      <c r="AY9" s="6"/>
      <c r="BD9" s="22"/>
      <c r="BL9" s="36"/>
      <c r="BM9" s="36"/>
      <c r="BN9" s="36"/>
      <c r="BP9" s="22"/>
      <c r="BQ9" s="38"/>
      <c r="BR9" s="38"/>
      <c r="BS9" s="20"/>
      <c r="BT9" s="36"/>
      <c r="BV9" s="38"/>
      <c r="BW9" s="47"/>
      <c r="BX9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396</v>
      </c>
    </row>
    <row r="3" spans="1:2" ht="12.75">
      <c r="A3" s="1" t="s">
        <v>926</v>
      </c>
      <c r="B3" s="1" t="s">
        <v>631</v>
      </c>
    </row>
    <row r="5" spans="1:2" ht="12.75">
      <c r="A5" t="s">
        <v>253</v>
      </c>
      <c r="B5" t="s">
        <v>1213</v>
      </c>
    </row>
    <row r="6" spans="1:2" ht="12.75">
      <c r="A6" t="s">
        <v>310</v>
      </c>
      <c r="B6" t="s">
        <v>309</v>
      </c>
    </row>
    <row r="7" spans="1:2" ht="12.75">
      <c r="A7" t="s">
        <v>435</v>
      </c>
      <c r="B7" t="s">
        <v>438</v>
      </c>
    </row>
    <row r="8" spans="1:2" ht="12.75">
      <c r="A8" t="s">
        <v>339</v>
      </c>
      <c r="B8" t="s">
        <v>761</v>
      </c>
    </row>
    <row r="9" spans="1:2" ht="12.75">
      <c r="A9" t="s">
        <v>446</v>
      </c>
      <c r="B9" t="s">
        <v>82</v>
      </c>
    </row>
    <row r="10" spans="1:2" ht="12.75">
      <c r="A10" t="s">
        <v>450</v>
      </c>
      <c r="B10" t="s">
        <v>818</v>
      </c>
    </row>
    <row r="11" spans="1:2" ht="12.75">
      <c r="A11" t="s">
        <v>464</v>
      </c>
      <c r="B11" t="s">
        <v>779</v>
      </c>
    </row>
    <row r="12" spans="1:2" ht="12.75">
      <c r="A12" t="s">
        <v>511</v>
      </c>
      <c r="B12" t="s">
        <v>852</v>
      </c>
    </row>
    <row r="13" spans="1:2" ht="12.75">
      <c r="A13" t="s">
        <v>512</v>
      </c>
      <c r="B13" t="s">
        <v>6</v>
      </c>
    </row>
    <row r="14" spans="1:2" ht="12.75">
      <c r="A14" t="s">
        <v>532</v>
      </c>
      <c r="B14" t="s">
        <v>266</v>
      </c>
    </row>
    <row r="15" spans="1:2" ht="12.75">
      <c r="A15" t="s">
        <v>536</v>
      </c>
      <c r="B15" t="s">
        <v>739</v>
      </c>
    </row>
    <row r="16" spans="1:2" ht="12.75">
      <c r="A16" t="s">
        <v>566</v>
      </c>
      <c r="B16" t="s">
        <v>1186</v>
      </c>
    </row>
    <row r="17" spans="1:2" ht="12.75">
      <c r="A17" t="s">
        <v>660</v>
      </c>
      <c r="B17" t="s">
        <v>1143</v>
      </c>
    </row>
    <row r="18" spans="1:2" ht="12.75">
      <c r="A18" t="s">
        <v>666</v>
      </c>
      <c r="B18" t="s">
        <v>1214</v>
      </c>
    </row>
    <row r="19" spans="1:2" ht="12.75">
      <c r="A19" t="s">
        <v>706</v>
      </c>
      <c r="B19" t="s">
        <v>1362</v>
      </c>
    </row>
    <row r="20" spans="1:2" ht="12.75">
      <c r="A20" t="s">
        <v>743</v>
      </c>
      <c r="B20" t="s">
        <v>737</v>
      </c>
    </row>
    <row r="21" spans="1:2" ht="12.75">
      <c r="A21" t="s">
        <v>758</v>
      </c>
      <c r="B21" t="s">
        <v>452</v>
      </c>
    </row>
    <row r="22" spans="1:2" ht="12.75">
      <c r="A22" t="s">
        <v>760</v>
      </c>
      <c r="B22" t="s">
        <v>451</v>
      </c>
    </row>
    <row r="23" spans="1:2" ht="12.75">
      <c r="A23" t="s">
        <v>776</v>
      </c>
      <c r="B23" t="s">
        <v>774</v>
      </c>
    </row>
    <row r="24" spans="1:2" ht="12.75">
      <c r="A24" t="s">
        <v>780</v>
      </c>
      <c r="B24" t="s">
        <v>276</v>
      </c>
    </row>
    <row r="25" spans="1:2" ht="12.75">
      <c r="A25" t="s">
        <v>798</v>
      </c>
      <c r="B25" t="s">
        <v>960</v>
      </c>
    </row>
    <row r="26" spans="1:2" ht="12.75">
      <c r="A26" t="s">
        <v>827</v>
      </c>
      <c r="B26" t="s">
        <v>789</v>
      </c>
    </row>
    <row r="27" spans="1:2" ht="12.75">
      <c r="A27" t="s">
        <v>841</v>
      </c>
      <c r="B27" t="s">
        <v>554</v>
      </c>
    </row>
    <row r="28" spans="1:2" ht="12.75">
      <c r="A28" t="s">
        <v>861</v>
      </c>
      <c r="B28" t="s">
        <v>862</v>
      </c>
    </row>
    <row r="29" spans="1:2" ht="12.75">
      <c r="A29" t="s">
        <v>958</v>
      </c>
      <c r="B29" t="s">
        <v>959</v>
      </c>
    </row>
    <row r="30" spans="1:2" ht="12.75">
      <c r="A30" t="s">
        <v>1008</v>
      </c>
      <c r="B30" t="s">
        <v>1240</v>
      </c>
    </row>
    <row r="31" spans="1:2" ht="12.75">
      <c r="A31" t="s">
        <v>1028</v>
      </c>
      <c r="B31" t="s">
        <v>1027</v>
      </c>
    </row>
    <row r="32" spans="1:2" ht="12.75">
      <c r="A32" t="s">
        <v>1049</v>
      </c>
      <c r="B32" t="s">
        <v>781</v>
      </c>
    </row>
    <row r="33" spans="1:2" ht="12.75">
      <c r="A33" t="s">
        <v>1029</v>
      </c>
      <c r="B33" t="s">
        <v>771</v>
      </c>
    </row>
    <row r="34" spans="1:2" ht="12.75">
      <c r="A34" t="s">
        <v>1063</v>
      </c>
      <c r="B34" t="s">
        <v>1242</v>
      </c>
    </row>
    <row r="35" spans="1:2" ht="12.75">
      <c r="A35" t="s">
        <v>1116</v>
      </c>
      <c r="B35" t="s">
        <v>994</v>
      </c>
    </row>
    <row r="36" spans="1:2" ht="12.75">
      <c r="A36" t="s">
        <v>1119</v>
      </c>
      <c r="B36" t="s">
        <v>828</v>
      </c>
    </row>
    <row r="37" spans="1:2" ht="12.75">
      <c r="A37" t="s">
        <v>1124</v>
      </c>
      <c r="B37" t="s">
        <v>1145</v>
      </c>
    </row>
    <row r="38" spans="1:2" ht="12.75">
      <c r="A38" t="s">
        <v>1127</v>
      </c>
      <c r="B38" t="s">
        <v>1164</v>
      </c>
    </row>
    <row r="39" spans="1:2" ht="12.75">
      <c r="A39" t="s">
        <v>1138</v>
      </c>
      <c r="B39" t="s">
        <v>1137</v>
      </c>
    </row>
    <row r="40" spans="1:2" ht="12.75">
      <c r="A40" t="s">
        <v>1171</v>
      </c>
      <c r="B40" t="s">
        <v>460</v>
      </c>
    </row>
    <row r="41" spans="1:2" ht="12.75">
      <c r="A41" t="s">
        <v>1172</v>
      </c>
      <c r="B41" t="s">
        <v>1009</v>
      </c>
    </row>
    <row r="42" spans="1:2" ht="12.75">
      <c r="A42" t="s">
        <v>1195</v>
      </c>
      <c r="B42" t="s">
        <v>1192</v>
      </c>
    </row>
    <row r="43" spans="1:2" ht="12.75">
      <c r="A43" t="s">
        <v>1199</v>
      </c>
      <c r="B43" t="s">
        <v>1203</v>
      </c>
    </row>
    <row r="44" spans="1:2" ht="12.75">
      <c r="A44" t="s">
        <v>1246</v>
      </c>
      <c r="B44" t="s">
        <v>1241</v>
      </c>
    </row>
    <row r="45" spans="1:2" ht="12.75">
      <c r="A45" t="s">
        <v>1271</v>
      </c>
      <c r="B45" t="s">
        <v>770</v>
      </c>
    </row>
    <row r="46" spans="1:2" ht="12.75">
      <c r="A46" t="s">
        <v>1282</v>
      </c>
      <c r="B46" t="s">
        <v>642</v>
      </c>
    </row>
    <row r="47" spans="1:2" ht="12.75">
      <c r="A47" t="s">
        <v>1290</v>
      </c>
      <c r="B47" t="s">
        <v>1292</v>
      </c>
    </row>
    <row r="48" spans="1:2" ht="12.75">
      <c r="A48" t="s">
        <v>1300</v>
      </c>
      <c r="B48" t="s">
        <v>1363</v>
      </c>
    </row>
    <row r="49" spans="1:2" ht="12.75">
      <c r="A49" t="s">
        <v>1288</v>
      </c>
      <c r="B49" t="s">
        <v>1294</v>
      </c>
    </row>
    <row r="50" spans="1:2" ht="12.75">
      <c r="A50" t="s">
        <v>1324</v>
      </c>
      <c r="B50" t="s">
        <v>1212</v>
      </c>
    </row>
    <row r="51" spans="1:2" ht="12.75">
      <c r="A51" t="s">
        <v>1326</v>
      </c>
      <c r="B51" t="s">
        <v>449</v>
      </c>
    </row>
    <row r="52" spans="1:2" ht="12.75">
      <c r="A52" t="s">
        <v>1332</v>
      </c>
      <c r="B52" t="s">
        <v>1295</v>
      </c>
    </row>
    <row r="54" ht="12.75">
      <c r="A54" s="1" t="s">
        <v>989</v>
      </c>
    </row>
    <row r="56" spans="1:2" ht="12.75">
      <c r="A56" t="s">
        <v>315</v>
      </c>
      <c r="B56" t="s">
        <v>314</v>
      </c>
    </row>
    <row r="57" spans="1:2" ht="12.75">
      <c r="A57" t="s">
        <v>399</v>
      </c>
      <c r="B57" t="s">
        <v>398</v>
      </c>
    </row>
    <row r="58" spans="1:2" ht="12.75">
      <c r="A58" t="s">
        <v>360</v>
      </c>
      <c r="B58" t="s">
        <v>404</v>
      </c>
    </row>
    <row r="59" spans="1:2" ht="12.75">
      <c r="A59" t="s">
        <v>445</v>
      </c>
      <c r="B59" t="s">
        <v>444</v>
      </c>
    </row>
    <row r="60" spans="1:2" ht="12.75">
      <c r="A60" t="s">
        <v>507</v>
      </c>
      <c r="B60" t="s">
        <v>782</v>
      </c>
    </row>
    <row r="61" spans="1:2" ht="12.75">
      <c r="A61" t="s">
        <v>519</v>
      </c>
      <c r="B61" t="s">
        <v>783</v>
      </c>
    </row>
    <row r="62" spans="1:2" ht="12.75">
      <c r="A62" t="s">
        <v>539</v>
      </c>
      <c r="B62" t="s">
        <v>538</v>
      </c>
    </row>
    <row r="63" spans="1:2" ht="12.75">
      <c r="A63" t="s">
        <v>544</v>
      </c>
      <c r="B63" t="s">
        <v>545</v>
      </c>
    </row>
    <row r="64" spans="1:2" ht="12.75">
      <c r="A64" t="s">
        <v>551</v>
      </c>
      <c r="B64" t="s">
        <v>548</v>
      </c>
    </row>
    <row r="65" spans="1:2" ht="12.75">
      <c r="A65" t="s">
        <v>563</v>
      </c>
      <c r="B65" t="s">
        <v>561</v>
      </c>
    </row>
    <row r="66" spans="1:2" ht="12.75">
      <c r="A66" t="s">
        <v>560</v>
      </c>
      <c r="B66" t="s">
        <v>559</v>
      </c>
    </row>
    <row r="67" spans="1:2" ht="12.75">
      <c r="A67" t="s">
        <v>577</v>
      </c>
      <c r="B67" t="s">
        <v>578</v>
      </c>
    </row>
    <row r="68" spans="1:2" ht="12.75">
      <c r="A68" t="s">
        <v>575</v>
      </c>
      <c r="B68" t="s">
        <v>576</v>
      </c>
    </row>
    <row r="69" spans="1:2" ht="12.75">
      <c r="A69" t="s">
        <v>683</v>
      </c>
      <c r="B69" t="s">
        <v>662</v>
      </c>
    </row>
    <row r="70" spans="1:2" ht="12.75">
      <c r="A70" t="s">
        <v>694</v>
      </c>
      <c r="B70" t="s">
        <v>693</v>
      </c>
    </row>
    <row r="71" spans="1:2" ht="12.75">
      <c r="A71" t="s">
        <v>741</v>
      </c>
      <c r="B71" t="s">
        <v>745</v>
      </c>
    </row>
    <row r="72" spans="1:2" ht="12.75">
      <c r="A72" t="s">
        <v>751</v>
      </c>
      <c r="B72" t="s">
        <v>55</v>
      </c>
    </row>
    <row r="73" spans="1:2" ht="12.75">
      <c r="A73" t="s">
        <v>753</v>
      </c>
      <c r="B73" t="s">
        <v>752</v>
      </c>
    </row>
    <row r="74" spans="1:2" ht="12.75">
      <c r="A74" t="s">
        <v>759</v>
      </c>
      <c r="B74" t="s">
        <v>937</v>
      </c>
    </row>
    <row r="75" spans="1:2" ht="12.75">
      <c r="A75" t="s">
        <v>791</v>
      </c>
      <c r="B75" t="s">
        <v>790</v>
      </c>
    </row>
    <row r="76" spans="1:2" ht="12.75">
      <c r="A76" t="s">
        <v>801</v>
      </c>
      <c r="B76" t="s">
        <v>799</v>
      </c>
    </row>
    <row r="77" spans="1:2" ht="12.75">
      <c r="A77" t="s">
        <v>815</v>
      </c>
      <c r="B77" t="s">
        <v>816</v>
      </c>
    </row>
    <row r="78" spans="1:2" ht="12.75">
      <c r="A78" t="s">
        <v>826</v>
      </c>
      <c r="B78" t="s">
        <v>833</v>
      </c>
    </row>
    <row r="79" spans="1:2" ht="12.75">
      <c r="A79" t="s">
        <v>845</v>
      </c>
      <c r="B79" t="s">
        <v>1211</v>
      </c>
    </row>
    <row r="80" spans="1:2" ht="12.75">
      <c r="A80" t="s">
        <v>848</v>
      </c>
      <c r="B80" t="s">
        <v>849</v>
      </c>
    </row>
    <row r="81" spans="1:2" ht="12.75">
      <c r="A81" t="s">
        <v>854</v>
      </c>
      <c r="B81" t="s">
        <v>853</v>
      </c>
    </row>
    <row r="82" spans="1:2" ht="12.75">
      <c r="A82" t="s">
        <v>882</v>
      </c>
      <c r="B82" t="s">
        <v>872</v>
      </c>
    </row>
    <row r="83" spans="1:2" ht="12.75">
      <c r="A83" t="s">
        <v>885</v>
      </c>
      <c r="B83" t="s">
        <v>887</v>
      </c>
    </row>
    <row r="84" spans="1:2" ht="12.75">
      <c r="A84" t="s">
        <v>868</v>
      </c>
      <c r="B84" t="s">
        <v>876</v>
      </c>
    </row>
    <row r="85" spans="1:2" ht="12.75">
      <c r="A85" t="s">
        <v>906</v>
      </c>
      <c r="B85" t="s">
        <v>907</v>
      </c>
    </row>
    <row r="86" spans="1:2" ht="12.75">
      <c r="A86" t="s">
        <v>908</v>
      </c>
      <c r="B86" t="s">
        <v>905</v>
      </c>
    </row>
    <row r="87" spans="1:2" ht="12.75">
      <c r="A87" t="s">
        <v>938</v>
      </c>
      <c r="B87" t="s">
        <v>937</v>
      </c>
    </row>
    <row r="88" spans="1:2" ht="12.75">
      <c r="A88" t="s">
        <v>1052</v>
      </c>
      <c r="B88" t="s">
        <v>1051</v>
      </c>
    </row>
    <row r="89" spans="1:2" ht="12.75">
      <c r="A89" t="s">
        <v>1065</v>
      </c>
      <c r="B89" t="s">
        <v>1064</v>
      </c>
    </row>
    <row r="90" spans="1:2" ht="12.75">
      <c r="A90" t="s">
        <v>1086</v>
      </c>
      <c r="B90" t="s">
        <v>1084</v>
      </c>
    </row>
    <row r="91" spans="1:2" ht="12.75">
      <c r="A91" t="s">
        <v>1167</v>
      </c>
      <c r="B91" t="s">
        <v>1096</v>
      </c>
    </row>
    <row r="92" spans="1:2" ht="12.75">
      <c r="A92" t="s">
        <v>1258</v>
      </c>
      <c r="B92" t="s">
        <v>1259</v>
      </c>
    </row>
    <row r="93" spans="1:2" ht="12.75">
      <c r="A93" t="s">
        <v>1262</v>
      </c>
      <c r="B93" t="s">
        <v>1261</v>
      </c>
    </row>
    <row r="94" spans="1:2" ht="12.75">
      <c r="A94" t="s">
        <v>1283</v>
      </c>
      <c r="B94" t="s">
        <v>1267</v>
      </c>
    </row>
    <row r="95" spans="1:2" ht="12.75">
      <c r="A95" t="s">
        <v>1302</v>
      </c>
      <c r="B95" t="s">
        <v>1304</v>
      </c>
    </row>
    <row r="96" spans="1:2" ht="12.75">
      <c r="A96" t="s">
        <v>1376</v>
      </c>
      <c r="B96" t="s">
        <v>764</v>
      </c>
    </row>
    <row r="97" spans="1:2" ht="12.75">
      <c r="A97" t="s">
        <v>1393</v>
      </c>
      <c r="B97" t="s">
        <v>640</v>
      </c>
    </row>
    <row r="98" spans="1:2" ht="12.75">
      <c r="A98" t="s">
        <v>1397</v>
      </c>
      <c r="B98" t="s">
        <v>1396</v>
      </c>
    </row>
    <row r="100" ht="12.75">
      <c r="A100" s="1" t="s">
        <v>1208</v>
      </c>
    </row>
    <row r="102" spans="1:2" ht="12.75">
      <c r="A102" t="s">
        <v>313</v>
      </c>
      <c r="B102" t="s">
        <v>632</v>
      </c>
    </row>
    <row r="103" spans="1:2" ht="12.75">
      <c r="A103" t="s">
        <v>316</v>
      </c>
      <c r="B103" t="s">
        <v>633</v>
      </c>
    </row>
    <row r="104" spans="1:2" ht="12.75">
      <c r="A104" t="s">
        <v>317</v>
      </c>
      <c r="B104" t="s">
        <v>999</v>
      </c>
    </row>
    <row r="105" spans="1:2" ht="12.75">
      <c r="A105" t="s">
        <v>342</v>
      </c>
      <c r="B105" t="s">
        <v>346</v>
      </c>
    </row>
    <row r="106" spans="1:2" ht="12.75">
      <c r="A106" t="s">
        <v>441</v>
      </c>
      <c r="B106" t="s">
        <v>470</v>
      </c>
    </row>
    <row r="107" spans="1:2" ht="12.75">
      <c r="A107" t="s">
        <v>448</v>
      </c>
      <c r="B107" t="s">
        <v>469</v>
      </c>
    </row>
    <row r="108" spans="1:2" ht="12.75">
      <c r="A108" t="s">
        <v>462</v>
      </c>
      <c r="B108" t="s">
        <v>472</v>
      </c>
    </row>
    <row r="109" spans="1:2" ht="12.75">
      <c r="A109" t="s">
        <v>513</v>
      </c>
      <c r="B109" t="s">
        <v>1151</v>
      </c>
    </row>
    <row r="110" spans="1:2" ht="12.75">
      <c r="A110" t="s">
        <v>517</v>
      </c>
      <c r="B110" t="s">
        <v>1226</v>
      </c>
    </row>
    <row r="111" spans="1:2" ht="12.75">
      <c r="A111" t="s">
        <v>518</v>
      </c>
      <c r="B111" t="s">
        <v>1129</v>
      </c>
    </row>
    <row r="112" spans="1:2" ht="12.75">
      <c r="A112" t="s">
        <v>542</v>
      </c>
      <c r="B112" t="s">
        <v>817</v>
      </c>
    </row>
    <row r="113" spans="1:2" ht="12.75">
      <c r="A113" t="s">
        <v>552</v>
      </c>
      <c r="B113" t="s">
        <v>564</v>
      </c>
    </row>
    <row r="114" spans="1:2" ht="12.75">
      <c r="A114" t="s">
        <v>565</v>
      </c>
      <c r="B114" t="s">
        <v>250</v>
      </c>
    </row>
    <row r="115" spans="1:2" ht="12.75">
      <c r="A115" t="s">
        <v>628</v>
      </c>
      <c r="B115" t="s">
        <v>583</v>
      </c>
    </row>
    <row r="116" spans="1:2" ht="12.75">
      <c r="A116" t="s">
        <v>664</v>
      </c>
      <c r="B116" t="s">
        <v>1346</v>
      </c>
    </row>
    <row r="117" spans="1:2" ht="12.75">
      <c r="A117" t="s">
        <v>665</v>
      </c>
      <c r="B117" t="s">
        <v>6</v>
      </c>
    </row>
    <row r="118" spans="1:2" ht="12.75">
      <c r="A118" t="s">
        <v>667</v>
      </c>
      <c r="B118" t="s">
        <v>1152</v>
      </c>
    </row>
    <row r="119" spans="1:2" ht="12.75">
      <c r="A119" t="s">
        <v>668</v>
      </c>
      <c r="B119" t="s">
        <v>569</v>
      </c>
    </row>
    <row r="120" spans="1:2" ht="12.75">
      <c r="A120" t="s">
        <v>669</v>
      </c>
      <c r="B120" t="s">
        <v>1250</v>
      </c>
    </row>
    <row r="121" spans="1:2" ht="12.75">
      <c r="A121" t="s">
        <v>671</v>
      </c>
      <c r="B121" t="s">
        <v>1128</v>
      </c>
    </row>
    <row r="122" spans="1:2" ht="12.75">
      <c r="A122" t="s">
        <v>675</v>
      </c>
      <c r="B122" t="s">
        <v>843</v>
      </c>
    </row>
    <row r="123" spans="1:2" ht="12.75">
      <c r="A123" t="s">
        <v>684</v>
      </c>
      <c r="B123" t="s">
        <v>1221</v>
      </c>
    </row>
    <row r="124" spans="1:2" ht="12.75">
      <c r="A124" t="s">
        <v>685</v>
      </c>
      <c r="B124" t="s">
        <v>1150</v>
      </c>
    </row>
    <row r="125" spans="1:2" ht="12.75">
      <c r="A125" t="s">
        <v>687</v>
      </c>
      <c r="B125" t="s">
        <v>1148</v>
      </c>
    </row>
    <row r="126" spans="1:2" ht="12.75">
      <c r="A126" t="s">
        <v>688</v>
      </c>
      <c r="B126" t="s">
        <v>567</v>
      </c>
    </row>
    <row r="127" spans="1:2" ht="12.75">
      <c r="A127" t="s">
        <v>689</v>
      </c>
      <c r="B127" t="s">
        <v>1104</v>
      </c>
    </row>
    <row r="128" spans="1:2" ht="12.75">
      <c r="A128" t="s">
        <v>749</v>
      </c>
      <c r="B128" t="s">
        <v>742</v>
      </c>
    </row>
    <row r="129" spans="1:2" ht="12.75">
      <c r="A129" t="s">
        <v>778</v>
      </c>
      <c r="B129" t="s">
        <v>475</v>
      </c>
    </row>
    <row r="130" spans="1:2" ht="12.75">
      <c r="A130" t="s">
        <v>784</v>
      </c>
      <c r="B130" t="s">
        <v>471</v>
      </c>
    </row>
    <row r="131" spans="1:2" ht="12.75">
      <c r="A131" t="s">
        <v>785</v>
      </c>
      <c r="B131" t="s">
        <v>1361</v>
      </c>
    </row>
    <row r="132" spans="1:2" ht="12.75">
      <c r="A132" t="s">
        <v>786</v>
      </c>
      <c r="B132" t="s">
        <v>395</v>
      </c>
    </row>
    <row r="133" spans="1:2" ht="12.75">
      <c r="A133" t="s">
        <v>787</v>
      </c>
      <c r="B133" t="s">
        <v>788</v>
      </c>
    </row>
    <row r="134" spans="1:2" ht="12.75">
      <c r="A134" t="s">
        <v>844</v>
      </c>
      <c r="B134" t="s">
        <v>1219</v>
      </c>
    </row>
    <row r="135" spans="1:2" ht="12.75">
      <c r="A135" t="s">
        <v>855</v>
      </c>
      <c r="B135" t="s">
        <v>1222</v>
      </c>
    </row>
    <row r="136" spans="1:2" ht="12.75">
      <c r="A136" t="s">
        <v>860</v>
      </c>
      <c r="B136" t="s">
        <v>77</v>
      </c>
    </row>
    <row r="137" spans="1:2" ht="12.75">
      <c r="A137" t="s">
        <v>930</v>
      </c>
      <c r="B137" t="s">
        <v>912</v>
      </c>
    </row>
    <row r="138" spans="1:2" ht="12.75">
      <c r="A138" t="s">
        <v>942</v>
      </c>
      <c r="B138" t="s">
        <v>944</v>
      </c>
    </row>
    <row r="139" spans="1:2" ht="12.75">
      <c r="A139" t="s">
        <v>993</v>
      </c>
      <c r="B139" t="s">
        <v>992</v>
      </c>
    </row>
    <row r="140" spans="1:2" ht="12.75">
      <c r="A140" t="s">
        <v>1033</v>
      </c>
      <c r="B140" t="s">
        <v>1227</v>
      </c>
    </row>
    <row r="141" spans="1:2" ht="12.75">
      <c r="A141" t="s">
        <v>1093</v>
      </c>
      <c r="B141" t="s">
        <v>1364</v>
      </c>
    </row>
    <row r="142" spans="1:2" ht="12.75">
      <c r="A142" t="s">
        <v>1106</v>
      </c>
      <c r="B142" t="s">
        <v>1112</v>
      </c>
    </row>
    <row r="143" spans="1:2" ht="12.75">
      <c r="A143" t="s">
        <v>1120</v>
      </c>
      <c r="B143" t="s">
        <v>1224</v>
      </c>
    </row>
    <row r="144" spans="1:2" ht="12.75">
      <c r="A144" t="s">
        <v>1114</v>
      </c>
      <c r="B144" t="s">
        <v>1225</v>
      </c>
    </row>
    <row r="145" spans="1:2" ht="12.75">
      <c r="A145" t="s">
        <v>1157</v>
      </c>
      <c r="B145" t="s">
        <v>1156</v>
      </c>
    </row>
    <row r="146" spans="1:2" ht="12.75">
      <c r="A146" t="s">
        <v>1159</v>
      </c>
      <c r="B146" t="s">
        <v>903</v>
      </c>
    </row>
    <row r="147" spans="1:2" ht="12.75">
      <c r="A147" t="s">
        <v>1185</v>
      </c>
      <c r="B147" t="s">
        <v>568</v>
      </c>
    </row>
    <row r="148" spans="1:2" ht="12.75">
      <c r="A148" t="s">
        <v>1175</v>
      </c>
      <c r="B148" t="s">
        <v>983</v>
      </c>
    </row>
    <row r="149" spans="1:2" ht="12.75">
      <c r="A149" t="s">
        <v>1178</v>
      </c>
      <c r="B149" t="s">
        <v>1182</v>
      </c>
    </row>
    <row r="150" spans="1:2" ht="12.75">
      <c r="A150" t="s">
        <v>1245</v>
      </c>
      <c r="B150" t="s">
        <v>984</v>
      </c>
    </row>
    <row r="151" spans="1:2" ht="12.75">
      <c r="A151" t="s">
        <v>1256</v>
      </c>
      <c r="B151" t="s">
        <v>1217</v>
      </c>
    </row>
    <row r="152" spans="1:2" ht="12.75">
      <c r="A152" t="s">
        <v>1264</v>
      </c>
      <c r="B152" t="s">
        <v>1223</v>
      </c>
    </row>
    <row r="153" spans="1:2" ht="12.75">
      <c r="A153" t="s">
        <v>1265</v>
      </c>
      <c r="B153" t="s">
        <v>1220</v>
      </c>
    </row>
    <row r="154" spans="1:2" ht="12.75">
      <c r="A154" t="s">
        <v>1276</v>
      </c>
      <c r="B154" t="s">
        <v>635</v>
      </c>
    </row>
    <row r="155" spans="1:2" ht="12.75">
      <c r="A155" t="s">
        <v>1279</v>
      </c>
      <c r="B155" t="s">
        <v>814</v>
      </c>
    </row>
    <row r="156" spans="1:2" ht="12.75">
      <c r="A156" t="s">
        <v>1281</v>
      </c>
      <c r="B156" t="s">
        <v>255</v>
      </c>
    </row>
    <row r="157" spans="1:2" ht="12.75">
      <c r="A157" t="s">
        <v>1289</v>
      </c>
      <c r="B157" t="s">
        <v>1293</v>
      </c>
    </row>
    <row r="158" spans="1:2" ht="12.75">
      <c r="A158" t="s">
        <v>1330</v>
      </c>
      <c r="B158" t="s">
        <v>1360</v>
      </c>
    </row>
    <row r="159" spans="1:2" ht="12.75">
      <c r="A159" t="s">
        <v>1365</v>
      </c>
      <c r="B159" t="s">
        <v>1218</v>
      </c>
    </row>
    <row r="160" spans="1:2" ht="12.75">
      <c r="A160" t="s">
        <v>1347</v>
      </c>
      <c r="B160" t="s">
        <v>459</v>
      </c>
    </row>
    <row r="161" spans="1:2" ht="12.75">
      <c r="A161" t="s">
        <v>1367</v>
      </c>
      <c r="B161" t="s">
        <v>458</v>
      </c>
    </row>
    <row r="162" spans="1:2" ht="12.75">
      <c r="A162" t="s">
        <v>1373</v>
      </c>
      <c r="B162" t="s">
        <v>468</v>
      </c>
    </row>
    <row r="163" spans="1:2" ht="12.75">
      <c r="A163" t="s">
        <v>1375</v>
      </c>
      <c r="B163" t="s">
        <v>843</v>
      </c>
    </row>
    <row r="164" spans="1:2" ht="12.75">
      <c r="A164" t="s">
        <v>1381</v>
      </c>
      <c r="B164" t="s">
        <v>641</v>
      </c>
    </row>
    <row r="165" spans="1:2" ht="12.75">
      <c r="A165" t="s">
        <v>1394</v>
      </c>
      <c r="B165" t="s">
        <v>1130</v>
      </c>
    </row>
    <row r="166" spans="1:2" ht="12.75">
      <c r="A166" t="s">
        <v>1398</v>
      </c>
      <c r="B166" t="s">
        <v>571</v>
      </c>
    </row>
    <row r="168" ht="12.75">
      <c r="A168" s="1" t="s">
        <v>481</v>
      </c>
    </row>
    <row r="170" spans="1:2" ht="12.75">
      <c r="A170" t="s">
        <v>251</v>
      </c>
      <c r="B170" t="s">
        <v>338</v>
      </c>
    </row>
    <row r="171" spans="1:2" ht="12.75">
      <c r="A171" t="s">
        <v>254</v>
      </c>
      <c r="B171" t="s">
        <v>38</v>
      </c>
    </row>
    <row r="172" spans="1:2" ht="12.75">
      <c r="A172" t="s">
        <v>259</v>
      </c>
      <c r="B172" t="s">
        <v>260</v>
      </c>
    </row>
    <row r="173" spans="1:2" ht="12.75">
      <c r="A173" t="s">
        <v>265</v>
      </c>
      <c r="B173" t="s">
        <v>932</v>
      </c>
    </row>
    <row r="174" spans="1:2" ht="12.75">
      <c r="A174" t="s">
        <v>329</v>
      </c>
      <c r="B174" t="s">
        <v>332</v>
      </c>
    </row>
    <row r="175" spans="1:2" ht="12.75">
      <c r="A175" t="s">
        <v>418</v>
      </c>
      <c r="B175" t="s">
        <v>348</v>
      </c>
    </row>
    <row r="176" spans="1:2" ht="12.75">
      <c r="A176" t="s">
        <v>456</v>
      </c>
      <c r="B176" t="s">
        <v>1153</v>
      </c>
    </row>
    <row r="177" spans="1:2" ht="12.75">
      <c r="A177" t="s">
        <v>476</v>
      </c>
      <c r="B177" t="s">
        <v>1045</v>
      </c>
    </row>
    <row r="178" spans="1:2" ht="12.75">
      <c r="A178" t="s">
        <v>510</v>
      </c>
      <c r="B178" t="s">
        <v>480</v>
      </c>
    </row>
    <row r="179" spans="1:2" ht="12.75">
      <c r="A179" t="s">
        <v>556</v>
      </c>
      <c r="B179" t="s">
        <v>521</v>
      </c>
    </row>
    <row r="180" spans="1:2" ht="12.75">
      <c r="A180" t="s">
        <v>581</v>
      </c>
      <c r="B180" t="s">
        <v>629</v>
      </c>
    </row>
    <row r="181" spans="1:2" ht="12.75">
      <c r="A181" t="s">
        <v>663</v>
      </c>
      <c r="B181" t="s">
        <v>692</v>
      </c>
    </row>
    <row r="182" spans="1:2" ht="12.75">
      <c r="A182" t="s">
        <v>670</v>
      </c>
      <c r="B182" t="s">
        <v>1370</v>
      </c>
    </row>
    <row r="183" spans="1:2" ht="12.75">
      <c r="A183" t="s">
        <v>672</v>
      </c>
      <c r="B183" t="s">
        <v>1047</v>
      </c>
    </row>
    <row r="184" spans="1:2" ht="12.75">
      <c r="A184" t="s">
        <v>686</v>
      </c>
      <c r="B184" t="s">
        <v>804</v>
      </c>
    </row>
    <row r="185" spans="1:2" ht="12.75">
      <c r="A185" t="s">
        <v>705</v>
      </c>
      <c r="B185" t="s">
        <v>700</v>
      </c>
    </row>
    <row r="186" spans="1:2" ht="12.75">
      <c r="A186" t="s">
        <v>728</v>
      </c>
      <c r="B186" t="s">
        <v>714</v>
      </c>
    </row>
    <row r="187" spans="1:2" ht="12.75">
      <c r="A187" t="s">
        <v>713</v>
      </c>
      <c r="B187" t="s">
        <v>718</v>
      </c>
    </row>
    <row r="188" spans="1:2" ht="12.75">
      <c r="A188" t="s">
        <v>755</v>
      </c>
      <c r="B188" t="s">
        <v>763</v>
      </c>
    </row>
    <row r="189" spans="1:2" ht="12.75">
      <c r="A189" t="s">
        <v>792</v>
      </c>
      <c r="B189" t="s">
        <v>811</v>
      </c>
    </row>
    <row r="190" spans="1:2" ht="12.75">
      <c r="A190" t="s">
        <v>858</v>
      </c>
      <c r="B190" t="s">
        <v>857</v>
      </c>
    </row>
    <row r="191" spans="1:2" ht="12.75">
      <c r="A191" t="s">
        <v>864</v>
      </c>
      <c r="B191" t="s">
        <v>863</v>
      </c>
    </row>
    <row r="192" spans="1:2" ht="12.75">
      <c r="A192" t="s">
        <v>881</v>
      </c>
      <c r="B192" t="s">
        <v>888</v>
      </c>
    </row>
    <row r="193" spans="1:2" ht="12.75">
      <c r="A193" t="s">
        <v>941</v>
      </c>
      <c r="B193" t="s">
        <v>949</v>
      </c>
    </row>
    <row r="194" spans="1:2" ht="12.75">
      <c r="A194" t="s">
        <v>961</v>
      </c>
      <c r="B194" t="s">
        <v>949</v>
      </c>
    </row>
    <row r="195" spans="1:2" ht="12.75">
      <c r="A195" t="s">
        <v>964</v>
      </c>
      <c r="B195" t="s">
        <v>979</v>
      </c>
    </row>
    <row r="196" spans="1:2" ht="12.75">
      <c r="A196" t="s">
        <v>978</v>
      </c>
      <c r="B196" t="s">
        <v>969</v>
      </c>
    </row>
    <row r="197" spans="1:2" ht="12.75">
      <c r="A197" t="s">
        <v>986</v>
      </c>
      <c r="B197" t="s">
        <v>987</v>
      </c>
    </row>
    <row r="198" spans="1:2" ht="12.75">
      <c r="A198" t="s">
        <v>998</v>
      </c>
      <c r="B198" t="s">
        <v>807</v>
      </c>
    </row>
    <row r="199" spans="1:2" ht="12.75">
      <c r="A199" t="s">
        <v>1066</v>
      </c>
      <c r="B199" t="s">
        <v>1036</v>
      </c>
    </row>
    <row r="200" spans="1:2" ht="12.75">
      <c r="A200" t="s">
        <v>1082</v>
      </c>
      <c r="B200" t="s">
        <v>1080</v>
      </c>
    </row>
    <row r="201" spans="1:2" ht="12.75">
      <c r="A201" t="s">
        <v>1083</v>
      </c>
      <c r="B201" t="s">
        <v>1081</v>
      </c>
    </row>
    <row r="202" spans="1:2" ht="12.75">
      <c r="A202" t="s">
        <v>1091</v>
      </c>
      <c r="B202" t="s">
        <v>535</v>
      </c>
    </row>
    <row r="203" spans="1:2" ht="12.75">
      <c r="A203" t="s">
        <v>1092</v>
      </c>
      <c r="B203" t="s">
        <v>1392</v>
      </c>
    </row>
    <row r="204" spans="1:2" ht="12.75">
      <c r="A204" t="s">
        <v>1097</v>
      </c>
      <c r="B204" t="s">
        <v>37</v>
      </c>
    </row>
    <row r="205" spans="1:2" ht="12.75">
      <c r="A205" t="s">
        <v>1101</v>
      </c>
      <c r="B205" t="s">
        <v>1100</v>
      </c>
    </row>
    <row r="206" spans="1:2" ht="12.75">
      <c r="A206" t="s">
        <v>1103</v>
      </c>
      <c r="B206" t="s">
        <v>36</v>
      </c>
    </row>
    <row r="207" spans="1:2" ht="12.75">
      <c r="A207" t="s">
        <v>1108</v>
      </c>
      <c r="B207" t="s">
        <v>344</v>
      </c>
    </row>
    <row r="208" spans="1:2" ht="12.75">
      <c r="A208" t="s">
        <v>1122</v>
      </c>
      <c r="B208" t="s">
        <v>721</v>
      </c>
    </row>
    <row r="209" spans="1:2" ht="12.75">
      <c r="A209" t="s">
        <v>1201</v>
      </c>
      <c r="B209" t="s">
        <v>1202</v>
      </c>
    </row>
    <row r="210" spans="1:2" ht="12.75">
      <c r="A210" t="s">
        <v>1229</v>
      </c>
      <c r="B210" t="s">
        <v>1247</v>
      </c>
    </row>
    <row r="211" spans="1:2" ht="12.75">
      <c r="A211" t="s">
        <v>1274</v>
      </c>
      <c r="B211" t="s">
        <v>1273</v>
      </c>
    </row>
    <row r="212" spans="1:2" ht="12.75">
      <c r="A212" t="s">
        <v>1275</v>
      </c>
      <c r="B212" t="s">
        <v>1210</v>
      </c>
    </row>
    <row r="213" spans="1:2" ht="12.75">
      <c r="A213" t="s">
        <v>1345</v>
      </c>
      <c r="B213" t="s">
        <v>1334</v>
      </c>
    </row>
    <row r="214" spans="1:2" ht="12.75">
      <c r="A214" t="s">
        <v>1354</v>
      </c>
      <c r="B214" t="s">
        <v>1343</v>
      </c>
    </row>
    <row r="215" spans="1:2" ht="12.75">
      <c r="A215" t="s">
        <v>1400</v>
      </c>
      <c r="B215" t="s">
        <v>318</v>
      </c>
    </row>
    <row r="217" ht="12.75">
      <c r="A217" s="1" t="s">
        <v>867</v>
      </c>
    </row>
    <row r="219" spans="1:2" ht="12.75">
      <c r="A219" t="s">
        <v>704</v>
      </c>
      <c r="B219" t="s">
        <v>695</v>
      </c>
    </row>
    <row r="220" spans="1:2" ht="12.75">
      <c r="A220" t="s">
        <v>883</v>
      </c>
      <c r="B220" t="s">
        <v>636</v>
      </c>
    </row>
    <row r="221" spans="1:2" ht="12.75">
      <c r="A221" t="s">
        <v>985</v>
      </c>
      <c r="B221" t="s">
        <v>698</v>
      </c>
    </row>
    <row r="222" spans="1:2" ht="12.75">
      <c r="A222" t="s">
        <v>1121</v>
      </c>
      <c r="B222" t="s">
        <v>249</v>
      </c>
    </row>
    <row r="223" spans="1:2" ht="12.75">
      <c r="A223" t="s">
        <v>1050</v>
      </c>
      <c r="B223" t="s">
        <v>696</v>
      </c>
    </row>
    <row r="226" ht="12.75">
      <c r="A226" s="1" t="s">
        <v>268</v>
      </c>
    </row>
    <row r="228" spans="1:2" ht="12.75">
      <c r="A228" t="s">
        <v>1088</v>
      </c>
      <c r="B228" t="s">
        <v>1168</v>
      </c>
    </row>
    <row r="229" spans="1:2" ht="12.75">
      <c r="A229" t="s">
        <v>264</v>
      </c>
      <c r="B229" t="s">
        <v>22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3"/>
      <c r="B8" s="13"/>
      <c r="C8" s="13"/>
      <c r="D8" s="13"/>
      <c r="E8" s="17"/>
      <c r="F8" s="26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7"/>
      <c r="S8" s="26"/>
      <c r="T8" s="26"/>
      <c r="U8" s="22"/>
      <c r="V8" s="22"/>
      <c r="W8" s="22"/>
      <c r="X8" s="22"/>
      <c r="AJ8" s="6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6"/>
      <c r="BB8" s="16"/>
      <c r="BC8" s="16"/>
      <c r="BD8" s="16"/>
      <c r="BG8" s="16"/>
      <c r="BH8" s="36"/>
      <c r="BI8" s="36"/>
      <c r="BJ8" s="36"/>
      <c r="BK8" s="36"/>
      <c r="BL8" s="36"/>
      <c r="BM8" s="16"/>
      <c r="BN8" s="16"/>
      <c r="BO8" s="16"/>
      <c r="BP8" s="16"/>
      <c r="BQ8" s="38"/>
      <c r="BR8" s="16"/>
      <c r="BS8" s="16"/>
      <c r="BT8" s="16"/>
      <c r="BU8" s="16"/>
      <c r="BV8" s="16"/>
      <c r="BW8" s="16"/>
      <c r="BY8" s="36"/>
      <c r="BZ8" s="36"/>
      <c r="CA8" s="36"/>
      <c r="CB8" s="36"/>
      <c r="CC8" s="36"/>
      <c r="CE8" s="34"/>
      <c r="CF8" s="34"/>
      <c r="CG8" s="16"/>
      <c r="CH8" s="34"/>
      <c r="CI8" s="34"/>
      <c r="CJ8" s="13"/>
      <c r="CK8" s="1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26"/>
      <c r="S9" s="26"/>
      <c r="T9" s="26"/>
      <c r="U9" s="47"/>
      <c r="V9" s="47"/>
      <c r="W9" s="22"/>
      <c r="X9" s="22"/>
      <c r="AB9" s="47"/>
      <c r="AJ9" s="6"/>
      <c r="AU9" s="6"/>
      <c r="BG9" s="6"/>
      <c r="BL9" s="36"/>
      <c r="BM9" s="36"/>
      <c r="BN9" s="36"/>
      <c r="BO9" s="36"/>
      <c r="BP9" s="47"/>
      <c r="BT9" s="36"/>
      <c r="BU9" s="36"/>
      <c r="BW9" s="47"/>
      <c r="BX9" s="47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DA5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7.8515625" style="0" customWidth="1"/>
    <col min="10" max="10" width="7.57421875" style="0" customWidth="1"/>
    <col min="11" max="11" width="30.57421875" style="0" customWidth="1"/>
    <col min="12" max="12" width="6.28125" style="0" customWidth="1"/>
    <col min="13" max="13" width="10.28125" style="0" customWidth="1"/>
    <col min="14" max="14" width="29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57421875" style="0" customWidth="1"/>
    <col min="90" max="90" width="113.57421875" style="0" customWidth="1"/>
    <col min="91" max="91" width="13.421875" style="0" customWidth="1"/>
  </cols>
  <sheetData>
    <row r="1" spans="1:88" ht="12.75">
      <c r="A1" s="13"/>
      <c r="B1" s="18" t="s">
        <v>492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40</v>
      </c>
      <c r="G9" s="2">
        <v>2</v>
      </c>
      <c r="H9" s="2" t="s">
        <v>492</v>
      </c>
      <c r="I9" s="2" t="s">
        <v>1057</v>
      </c>
      <c r="J9" s="13" t="s">
        <v>277</v>
      </c>
      <c r="K9" s="2" t="s">
        <v>505</v>
      </c>
      <c r="L9" s="13" t="s">
        <v>477</v>
      </c>
      <c r="M9" s="13" t="s">
        <v>1014</v>
      </c>
      <c r="N9" s="2" t="s">
        <v>659</v>
      </c>
      <c r="O9" s="9">
        <v>2</v>
      </c>
      <c r="P9" s="9"/>
      <c r="Q9" s="9"/>
      <c r="R9" s="26"/>
      <c r="S9" s="26"/>
      <c r="T9" s="26"/>
      <c r="U9" s="47">
        <v>44.4</v>
      </c>
      <c r="V9" s="47">
        <v>22.2</v>
      </c>
      <c r="W9" s="22"/>
      <c r="X9" s="6">
        <v>1.85</v>
      </c>
      <c r="Y9">
        <v>22</v>
      </c>
      <c r="Z9">
        <v>4</v>
      </c>
      <c r="AA9">
        <v>0</v>
      </c>
      <c r="AB9" s="47">
        <v>22.2</v>
      </c>
      <c r="AF9" s="22"/>
      <c r="AG9">
        <v>1</v>
      </c>
      <c r="AH9">
        <v>17</v>
      </c>
      <c r="AI9">
        <v>0</v>
      </c>
      <c r="AJ9" s="22">
        <v>1.85</v>
      </c>
      <c r="AK9" s="22"/>
      <c r="AP9" s="36"/>
      <c r="AQ9" s="36"/>
      <c r="AR9" s="36"/>
      <c r="AS9" s="36"/>
      <c r="AT9" s="36"/>
      <c r="BG9" s="22">
        <v>1.85</v>
      </c>
      <c r="BQ9" s="38"/>
      <c r="BR9" s="38"/>
      <c r="BS9" s="20"/>
      <c r="BT9" s="36"/>
      <c r="BU9" s="36"/>
      <c r="BV9" s="38"/>
      <c r="BW9" s="19">
        <v>44.4</v>
      </c>
      <c r="BX9" s="19">
        <v>22.2</v>
      </c>
      <c r="CJ9">
        <v>1397</v>
      </c>
      <c r="CK9" s="2" t="s">
        <v>505</v>
      </c>
    </row>
    <row r="10" spans="1:89" ht="12.75">
      <c r="A10" s="14">
        <v>1397</v>
      </c>
      <c r="B10" s="13" t="s">
        <v>916</v>
      </c>
      <c r="C10" s="13" t="s">
        <v>1089</v>
      </c>
      <c r="D10" s="13" t="s">
        <v>8</v>
      </c>
      <c r="E10" s="13" t="s">
        <v>240</v>
      </c>
      <c r="F10" s="2" t="s">
        <v>41</v>
      </c>
      <c r="G10" s="2">
        <v>2</v>
      </c>
      <c r="H10" s="2" t="s">
        <v>492</v>
      </c>
      <c r="I10" s="2" t="s">
        <v>331</v>
      </c>
      <c r="J10" s="13" t="s">
        <v>277</v>
      </c>
      <c r="K10" s="2" t="s">
        <v>495</v>
      </c>
      <c r="L10" s="13" t="s">
        <v>477</v>
      </c>
      <c r="M10" s="13" t="s">
        <v>283</v>
      </c>
      <c r="N10" s="2" t="s">
        <v>659</v>
      </c>
      <c r="O10" s="9">
        <v>2</v>
      </c>
      <c r="P10" s="9"/>
      <c r="Q10" s="9"/>
      <c r="R10" s="26"/>
      <c r="S10" s="26"/>
      <c r="T10" s="26"/>
      <c r="U10" s="47">
        <v>44.4</v>
      </c>
      <c r="V10" s="47">
        <v>22.2</v>
      </c>
      <c r="W10" s="22"/>
      <c r="X10" s="6">
        <v>1.85</v>
      </c>
      <c r="Y10">
        <v>22</v>
      </c>
      <c r="Z10">
        <v>4</v>
      </c>
      <c r="AA10">
        <v>0</v>
      </c>
      <c r="AB10" s="47">
        <v>22.2</v>
      </c>
      <c r="AF10" s="22"/>
      <c r="AG10">
        <v>1</v>
      </c>
      <c r="AH10">
        <v>17</v>
      </c>
      <c r="AI10">
        <v>0</v>
      </c>
      <c r="AJ10" s="22">
        <v>1.85</v>
      </c>
      <c r="AK10" s="22"/>
      <c r="AP10" s="36"/>
      <c r="AQ10" s="36"/>
      <c r="AR10" s="36"/>
      <c r="AS10" s="36"/>
      <c r="AT10" s="36"/>
      <c r="BG10" s="22">
        <v>1.85</v>
      </c>
      <c r="BQ10" s="38"/>
      <c r="BR10" s="38"/>
      <c r="BS10" s="20"/>
      <c r="BT10" s="36"/>
      <c r="BU10" s="36"/>
      <c r="BV10" s="38"/>
      <c r="BW10" s="19">
        <v>44.4</v>
      </c>
      <c r="BX10" s="19">
        <v>22.2</v>
      </c>
      <c r="CJ10">
        <v>1397</v>
      </c>
      <c r="CK10" s="2" t="s">
        <v>495</v>
      </c>
    </row>
    <row r="12" spans="1:89" ht="12.75">
      <c r="A12" s="14">
        <v>1398</v>
      </c>
      <c r="B12" s="13" t="s">
        <v>831</v>
      </c>
      <c r="C12" s="13" t="s">
        <v>1089</v>
      </c>
      <c r="D12" s="13" t="s">
        <v>8</v>
      </c>
      <c r="E12" s="13" t="s">
        <v>243</v>
      </c>
      <c r="F12" s="2" t="s">
        <v>42</v>
      </c>
      <c r="G12" s="2">
        <v>2</v>
      </c>
      <c r="H12" s="2" t="s">
        <v>492</v>
      </c>
      <c r="I12" s="2" t="s">
        <v>490</v>
      </c>
      <c r="J12" s="13" t="s">
        <v>277</v>
      </c>
      <c r="K12" s="2" t="s">
        <v>499</v>
      </c>
      <c r="L12" s="13" t="s">
        <v>478</v>
      </c>
      <c r="M12" s="13" t="s">
        <v>648</v>
      </c>
      <c r="N12" s="2" t="s">
        <v>659</v>
      </c>
      <c r="O12" s="9">
        <v>2</v>
      </c>
      <c r="P12" s="9"/>
      <c r="Q12" s="9"/>
      <c r="R12" s="26"/>
      <c r="S12" s="26"/>
      <c r="T12" s="26"/>
      <c r="U12" s="47">
        <v>45</v>
      </c>
      <c r="V12" s="47">
        <v>22.5</v>
      </c>
      <c r="W12" s="22"/>
      <c r="X12" s="6">
        <v>1.875</v>
      </c>
      <c r="Y12">
        <v>22</v>
      </c>
      <c r="Z12">
        <v>10</v>
      </c>
      <c r="AA12">
        <v>0</v>
      </c>
      <c r="AB12" s="47">
        <v>22.5</v>
      </c>
      <c r="AF12" s="22"/>
      <c r="AG12">
        <v>1</v>
      </c>
      <c r="AH12">
        <v>17</v>
      </c>
      <c r="AI12">
        <v>6</v>
      </c>
      <c r="AJ12" s="22">
        <v>1.875</v>
      </c>
      <c r="BG12" s="22">
        <v>1.875</v>
      </c>
      <c r="BP12" s="47"/>
      <c r="BQ12" s="38"/>
      <c r="BR12" s="38"/>
      <c r="BS12" s="20"/>
      <c r="BT12" s="36"/>
      <c r="BU12" s="36"/>
      <c r="BV12" s="38"/>
      <c r="BW12" s="19">
        <v>45</v>
      </c>
      <c r="BX12" s="19">
        <v>22.5</v>
      </c>
      <c r="CJ12">
        <v>1398</v>
      </c>
      <c r="CK12" s="2" t="s">
        <v>499</v>
      </c>
    </row>
    <row r="13" spans="1:89" ht="12.75">
      <c r="A13" s="14">
        <v>1398</v>
      </c>
      <c r="B13" s="13" t="s">
        <v>831</v>
      </c>
      <c r="C13" s="13" t="s">
        <v>1089</v>
      </c>
      <c r="D13" s="13" t="s">
        <v>8</v>
      </c>
      <c r="E13" s="13" t="s">
        <v>243</v>
      </c>
      <c r="F13" s="2" t="s">
        <v>43</v>
      </c>
      <c r="G13" s="2">
        <v>2</v>
      </c>
      <c r="H13" s="2" t="s">
        <v>492</v>
      </c>
      <c r="I13" s="2" t="s">
        <v>491</v>
      </c>
      <c r="J13" s="13" t="s">
        <v>277</v>
      </c>
      <c r="K13" s="2" t="s">
        <v>504</v>
      </c>
      <c r="L13" s="13" t="s">
        <v>478</v>
      </c>
      <c r="M13" s="13" t="s">
        <v>1013</v>
      </c>
      <c r="N13" s="2" t="s">
        <v>659</v>
      </c>
      <c r="O13" s="9">
        <v>2</v>
      </c>
      <c r="P13" s="9"/>
      <c r="Q13" s="9"/>
      <c r="R13" s="26"/>
      <c r="S13" s="26"/>
      <c r="T13" s="26"/>
      <c r="U13" s="47">
        <v>45</v>
      </c>
      <c r="V13" s="47">
        <v>22.5</v>
      </c>
      <c r="W13" s="22"/>
      <c r="X13" s="6">
        <v>1.875</v>
      </c>
      <c r="Y13">
        <v>22</v>
      </c>
      <c r="Z13">
        <v>10</v>
      </c>
      <c r="AA13">
        <v>0</v>
      </c>
      <c r="AB13" s="47">
        <v>22.5</v>
      </c>
      <c r="AF13" s="22"/>
      <c r="AG13">
        <v>1</v>
      </c>
      <c r="AH13">
        <v>17</v>
      </c>
      <c r="AI13">
        <v>6</v>
      </c>
      <c r="AJ13" s="22">
        <v>1.875</v>
      </c>
      <c r="BG13" s="22">
        <v>1.875</v>
      </c>
      <c r="BP13" s="47"/>
      <c r="BQ13" s="38"/>
      <c r="BR13" s="38"/>
      <c r="BS13" s="20"/>
      <c r="BT13" s="36"/>
      <c r="BU13" s="36"/>
      <c r="BV13" s="38"/>
      <c r="BW13" s="19">
        <v>45</v>
      </c>
      <c r="BX13" s="19">
        <v>22.5</v>
      </c>
      <c r="CJ13">
        <v>1398</v>
      </c>
      <c r="CK13" s="2" t="s">
        <v>504</v>
      </c>
    </row>
    <row r="14" spans="1:89" ht="12.75">
      <c r="A14" s="14">
        <v>1398</v>
      </c>
      <c r="B14" s="13" t="s">
        <v>831</v>
      </c>
      <c r="C14" s="13" t="s">
        <v>1089</v>
      </c>
      <c r="D14" s="13" t="s">
        <v>8</v>
      </c>
      <c r="E14" s="13" t="s">
        <v>243</v>
      </c>
      <c r="F14" s="2" t="s">
        <v>44</v>
      </c>
      <c r="G14" s="2">
        <v>2</v>
      </c>
      <c r="H14" s="2" t="s">
        <v>492</v>
      </c>
      <c r="I14" s="2" t="s">
        <v>323</v>
      </c>
      <c r="J14" s="13" t="s">
        <v>277</v>
      </c>
      <c r="K14" s="2" t="s">
        <v>494</v>
      </c>
      <c r="L14" s="13" t="s">
        <v>478</v>
      </c>
      <c r="M14" s="13" t="s">
        <v>278</v>
      </c>
      <c r="N14" s="2" t="s">
        <v>234</v>
      </c>
      <c r="O14" s="9">
        <v>1</v>
      </c>
      <c r="P14" s="9"/>
      <c r="Q14" s="9"/>
      <c r="R14" s="26">
        <v>22</v>
      </c>
      <c r="S14" s="26">
        <v>10</v>
      </c>
      <c r="T14" s="26">
        <v>0</v>
      </c>
      <c r="U14" s="47">
        <v>22.5</v>
      </c>
      <c r="V14" s="47">
        <v>22.5</v>
      </c>
      <c r="W14" s="22"/>
      <c r="X14" s="6">
        <v>1.875</v>
      </c>
      <c r="Y14">
        <v>22</v>
      </c>
      <c r="Z14">
        <v>10</v>
      </c>
      <c r="AA14">
        <v>0</v>
      </c>
      <c r="AB14" s="47">
        <v>22.5</v>
      </c>
      <c r="AC14">
        <v>1</v>
      </c>
      <c r="AD14">
        <v>17</v>
      </c>
      <c r="AE14">
        <v>6</v>
      </c>
      <c r="AF14" s="22">
        <v>1.875</v>
      </c>
      <c r="AG14">
        <v>1</v>
      </c>
      <c r="AH14">
        <v>17</v>
      </c>
      <c r="AI14">
        <v>6</v>
      </c>
      <c r="AJ14" s="22">
        <v>1.875</v>
      </c>
      <c r="BG14" s="22">
        <v>1.875</v>
      </c>
      <c r="BP14" s="47"/>
      <c r="BQ14" s="38"/>
      <c r="BR14" s="38"/>
      <c r="BS14" s="20"/>
      <c r="BT14" s="36"/>
      <c r="BU14" s="36"/>
      <c r="BV14" s="38"/>
      <c r="BW14" s="19">
        <v>22.5</v>
      </c>
      <c r="BX14" s="19">
        <v>22.5</v>
      </c>
      <c r="CJ14">
        <v>1398</v>
      </c>
      <c r="CK14" s="2" t="s">
        <v>494</v>
      </c>
    </row>
    <row r="15" spans="1:89" ht="12.75">
      <c r="A15" s="14">
        <v>1398</v>
      </c>
      <c r="B15" s="13" t="s">
        <v>831</v>
      </c>
      <c r="C15" s="13" t="s">
        <v>1089</v>
      </c>
      <c r="D15" s="13" t="s">
        <v>8</v>
      </c>
      <c r="E15" s="13" t="s">
        <v>243</v>
      </c>
      <c r="F15" s="2" t="s">
        <v>45</v>
      </c>
      <c r="G15" s="2">
        <v>2</v>
      </c>
      <c r="H15" s="2" t="s">
        <v>492</v>
      </c>
      <c r="I15" s="2" t="s">
        <v>954</v>
      </c>
      <c r="J15" s="13" t="s">
        <v>277</v>
      </c>
      <c r="K15" s="2" t="s">
        <v>503</v>
      </c>
      <c r="L15" s="13" t="s">
        <v>478</v>
      </c>
      <c r="M15" s="13" t="s">
        <v>946</v>
      </c>
      <c r="N15" s="2" t="s">
        <v>1285</v>
      </c>
      <c r="O15" s="9">
        <v>1</v>
      </c>
      <c r="P15" s="9"/>
      <c r="Q15" s="9"/>
      <c r="R15" s="26"/>
      <c r="S15" s="26"/>
      <c r="T15" s="26"/>
      <c r="U15" s="47">
        <v>22.5</v>
      </c>
      <c r="V15" s="47">
        <v>22.5</v>
      </c>
      <c r="W15" s="22"/>
      <c r="X15" s="6">
        <v>1.875</v>
      </c>
      <c r="AB15" s="47"/>
      <c r="AC15">
        <v>1</v>
      </c>
      <c r="AD15">
        <v>17</v>
      </c>
      <c r="AE15">
        <v>6</v>
      </c>
      <c r="AF15" s="22">
        <v>1.875</v>
      </c>
      <c r="AG15">
        <v>1</v>
      </c>
      <c r="AH15">
        <v>17</v>
      </c>
      <c r="AI15">
        <v>6</v>
      </c>
      <c r="AJ15" s="22">
        <v>1.875</v>
      </c>
      <c r="BG15" s="22">
        <v>1.875</v>
      </c>
      <c r="BP15" s="47"/>
      <c r="BQ15" s="38"/>
      <c r="BR15" s="38"/>
      <c r="BS15" s="20"/>
      <c r="BT15" s="36"/>
      <c r="BU15" s="36"/>
      <c r="BV15" s="38"/>
      <c r="BW15" s="19">
        <v>22.5</v>
      </c>
      <c r="BX15" s="19">
        <v>22.5</v>
      </c>
      <c r="CJ15">
        <v>1398</v>
      </c>
      <c r="CK15" s="2" t="s">
        <v>503</v>
      </c>
    </row>
    <row r="16" spans="1:89" ht="12.75">
      <c r="A16" s="14">
        <v>1398</v>
      </c>
      <c r="B16" s="13" t="s">
        <v>831</v>
      </c>
      <c r="C16" s="13" t="s">
        <v>1089</v>
      </c>
      <c r="D16" s="13" t="s">
        <v>8</v>
      </c>
      <c r="E16" s="13" t="s">
        <v>243</v>
      </c>
      <c r="F16" s="2" t="s">
        <v>46</v>
      </c>
      <c r="G16" s="2">
        <v>2</v>
      </c>
      <c r="H16" s="2" t="s">
        <v>492</v>
      </c>
      <c r="I16" s="2" t="s">
        <v>1069</v>
      </c>
      <c r="J16" s="13" t="s">
        <v>277</v>
      </c>
      <c r="K16" s="2" t="s">
        <v>504</v>
      </c>
      <c r="L16" s="13" t="s">
        <v>478</v>
      </c>
      <c r="M16" s="13" t="s">
        <v>1013</v>
      </c>
      <c r="N16" s="2" t="s">
        <v>229</v>
      </c>
      <c r="O16" s="9">
        <v>1</v>
      </c>
      <c r="P16" s="9"/>
      <c r="Q16" s="9"/>
      <c r="R16" s="26"/>
      <c r="S16" s="26"/>
      <c r="T16" s="26"/>
      <c r="U16" s="47">
        <v>22.5</v>
      </c>
      <c r="V16" s="47">
        <v>22.5</v>
      </c>
      <c r="W16" s="22"/>
      <c r="X16" s="6">
        <v>1.875</v>
      </c>
      <c r="AB16" s="47"/>
      <c r="AC16">
        <v>1</v>
      </c>
      <c r="AD16">
        <v>17</v>
      </c>
      <c r="AE16">
        <v>6</v>
      </c>
      <c r="AF16" s="22">
        <v>1.875</v>
      </c>
      <c r="AG16">
        <v>1</v>
      </c>
      <c r="AH16">
        <v>17</v>
      </c>
      <c r="AI16">
        <v>6</v>
      </c>
      <c r="AJ16" s="22">
        <v>1.875</v>
      </c>
      <c r="BG16" s="22">
        <v>1.875</v>
      </c>
      <c r="BP16" s="47"/>
      <c r="BQ16" s="38"/>
      <c r="BR16" s="38"/>
      <c r="BS16" s="20"/>
      <c r="BT16" s="36"/>
      <c r="BU16" s="36"/>
      <c r="BV16" s="38"/>
      <c r="BW16" s="19">
        <v>22.5</v>
      </c>
      <c r="BX16" s="19">
        <v>22.5</v>
      </c>
      <c r="CJ16">
        <v>1398</v>
      </c>
      <c r="CK16" s="2" t="s">
        <v>504</v>
      </c>
    </row>
    <row r="18" spans="1:89" ht="12.75">
      <c r="A18" s="14">
        <v>1398</v>
      </c>
      <c r="B18" s="13" t="s">
        <v>916</v>
      </c>
      <c r="C18" s="13" t="s">
        <v>1089</v>
      </c>
      <c r="D18" s="13" t="s">
        <v>18</v>
      </c>
      <c r="E18" s="13" t="s">
        <v>236</v>
      </c>
      <c r="F18" s="2" t="s">
        <v>47</v>
      </c>
      <c r="G18" s="2">
        <v>2</v>
      </c>
      <c r="H18" s="2" t="s">
        <v>492</v>
      </c>
      <c r="I18" s="2" t="s">
        <v>327</v>
      </c>
      <c r="J18" s="13" t="s">
        <v>277</v>
      </c>
      <c r="K18" s="2" t="s">
        <v>494</v>
      </c>
      <c r="L18" s="13" t="s">
        <v>478</v>
      </c>
      <c r="M18" s="13" t="s">
        <v>278</v>
      </c>
      <c r="N18" s="2" t="s">
        <v>659</v>
      </c>
      <c r="O18" s="9">
        <v>4</v>
      </c>
      <c r="P18" s="9"/>
      <c r="Q18" s="9"/>
      <c r="R18" s="26">
        <v>71</v>
      </c>
      <c r="S18" s="26">
        <v>8</v>
      </c>
      <c r="T18" s="26">
        <v>0</v>
      </c>
      <c r="U18" s="47">
        <v>71.4</v>
      </c>
      <c r="V18" s="47">
        <v>17.85</v>
      </c>
      <c r="W18" s="22"/>
      <c r="X18" s="6">
        <v>1.4875</v>
      </c>
      <c r="AJ18" s="22">
        <v>1.4875</v>
      </c>
      <c r="AK18" s="22"/>
      <c r="AP18" s="36"/>
      <c r="AQ18" s="36"/>
      <c r="AR18" s="36"/>
      <c r="AS18" s="36"/>
      <c r="AT18" s="36"/>
      <c r="BG18" s="22">
        <v>1.4875</v>
      </c>
      <c r="BP18" s="47"/>
      <c r="BQ18" s="38"/>
      <c r="BR18" s="38"/>
      <c r="BS18" s="20"/>
      <c r="BT18" s="36"/>
      <c r="BU18" s="36"/>
      <c r="BV18" s="38"/>
      <c r="BW18" s="19">
        <v>71.4</v>
      </c>
      <c r="BX18" s="19">
        <v>17.85</v>
      </c>
      <c r="CJ18">
        <v>1398</v>
      </c>
      <c r="CK18" s="2" t="s">
        <v>494</v>
      </c>
    </row>
    <row r="19" spans="1:89" ht="12.75">
      <c r="A19" s="14">
        <v>1398</v>
      </c>
      <c r="B19" s="13" t="s">
        <v>916</v>
      </c>
      <c r="C19" s="13" t="s">
        <v>1089</v>
      </c>
      <c r="D19" s="13" t="s">
        <v>18</v>
      </c>
      <c r="E19" s="13" t="s">
        <v>236</v>
      </c>
      <c r="F19" s="2" t="s">
        <v>48</v>
      </c>
      <c r="G19" s="2">
        <v>2</v>
      </c>
      <c r="H19" s="2" t="s">
        <v>492</v>
      </c>
      <c r="I19" s="2" t="s">
        <v>412</v>
      </c>
      <c r="J19" s="13" t="s">
        <v>277</v>
      </c>
      <c r="K19" s="2" t="s">
        <v>496</v>
      </c>
      <c r="L19" s="13" t="s">
        <v>477</v>
      </c>
      <c r="M19" s="13" t="s">
        <v>299</v>
      </c>
      <c r="N19" s="2" t="s">
        <v>234</v>
      </c>
      <c r="O19" s="9">
        <v>1</v>
      </c>
      <c r="P19" s="9"/>
      <c r="Q19" s="9"/>
      <c r="R19" s="26">
        <v>18</v>
      </c>
      <c r="S19" s="26">
        <v>12</v>
      </c>
      <c r="T19" s="26">
        <v>0</v>
      </c>
      <c r="U19" s="47">
        <v>18.6</v>
      </c>
      <c r="V19" s="47">
        <v>18.6</v>
      </c>
      <c r="W19" s="22"/>
      <c r="X19" s="6">
        <v>1.55</v>
      </c>
      <c r="Y19">
        <v>18</v>
      </c>
      <c r="Z19">
        <v>12</v>
      </c>
      <c r="AA19">
        <v>0</v>
      </c>
      <c r="AB19" s="47">
        <v>18.6</v>
      </c>
      <c r="AC19">
        <v>1</v>
      </c>
      <c r="AD19">
        <v>11</v>
      </c>
      <c r="AE19">
        <v>0</v>
      </c>
      <c r="AF19" s="22">
        <v>1.55</v>
      </c>
      <c r="AJ19" s="22">
        <v>1.55</v>
      </c>
      <c r="AK19" s="22"/>
      <c r="AP19" s="36"/>
      <c r="AQ19" s="36"/>
      <c r="AR19" s="36"/>
      <c r="AS19" s="36"/>
      <c r="AT19" s="36"/>
      <c r="BG19" s="22">
        <v>1.55</v>
      </c>
      <c r="BP19" s="47"/>
      <c r="BQ19" s="38"/>
      <c r="BR19" s="38"/>
      <c r="BS19" s="20"/>
      <c r="BT19" s="36"/>
      <c r="BU19" s="36"/>
      <c r="BV19" s="38"/>
      <c r="BW19" s="19">
        <v>18.6</v>
      </c>
      <c r="BX19" s="19">
        <v>18.6</v>
      </c>
      <c r="CJ19">
        <v>1398</v>
      </c>
      <c r="CK19" s="2" t="s">
        <v>496</v>
      </c>
    </row>
    <row r="20" spans="1:90" ht="12.75">
      <c r="A20" s="14">
        <v>1398</v>
      </c>
      <c r="B20" s="13" t="s">
        <v>916</v>
      </c>
      <c r="C20" s="13" t="s">
        <v>1089</v>
      </c>
      <c r="D20" s="13" t="s">
        <v>18</v>
      </c>
      <c r="E20" s="13" t="s">
        <v>236</v>
      </c>
      <c r="F20" s="2" t="s">
        <v>49</v>
      </c>
      <c r="G20" s="2">
        <v>2</v>
      </c>
      <c r="H20" s="2" t="s">
        <v>492</v>
      </c>
      <c r="I20" s="2" t="s">
        <v>417</v>
      </c>
      <c r="J20" s="13" t="s">
        <v>277</v>
      </c>
      <c r="K20" s="2" t="s">
        <v>503</v>
      </c>
      <c r="L20" s="13" t="s">
        <v>478</v>
      </c>
      <c r="M20" s="13" t="s">
        <v>947</v>
      </c>
      <c r="N20" s="2" t="s">
        <v>1286</v>
      </c>
      <c r="O20" s="9">
        <v>1</v>
      </c>
      <c r="P20" s="9"/>
      <c r="Q20" s="9"/>
      <c r="R20" s="26"/>
      <c r="S20" s="26"/>
      <c r="T20" s="26"/>
      <c r="U20" s="47">
        <v>18.6</v>
      </c>
      <c r="V20" s="47">
        <v>18.6</v>
      </c>
      <c r="W20" s="22"/>
      <c r="X20" s="6">
        <v>1.55</v>
      </c>
      <c r="AB20" s="47"/>
      <c r="AC20">
        <v>1</v>
      </c>
      <c r="AD20">
        <v>11</v>
      </c>
      <c r="AE20">
        <v>0</v>
      </c>
      <c r="AF20" s="22">
        <v>1.55</v>
      </c>
      <c r="AJ20" s="22">
        <v>1.55</v>
      </c>
      <c r="AK20" s="22"/>
      <c r="AP20" s="36"/>
      <c r="AQ20" s="36"/>
      <c r="AR20" s="36"/>
      <c r="AS20" s="36"/>
      <c r="AT20" s="36"/>
      <c r="BG20" s="22">
        <v>1.55</v>
      </c>
      <c r="BP20" s="47"/>
      <c r="BQ20" s="38"/>
      <c r="BR20" s="38"/>
      <c r="BS20" s="20"/>
      <c r="BT20" s="36"/>
      <c r="BU20" s="36"/>
      <c r="BV20" s="38"/>
      <c r="BW20" s="19">
        <v>18.6</v>
      </c>
      <c r="BX20" s="19">
        <v>18.6</v>
      </c>
      <c r="CJ20">
        <v>1398</v>
      </c>
      <c r="CK20" s="2" t="s">
        <v>503</v>
      </c>
      <c r="CL20" t="s">
        <v>11</v>
      </c>
    </row>
    <row r="22" spans="1:90" ht="12.75">
      <c r="A22" s="14">
        <v>1399</v>
      </c>
      <c r="B22" s="13" t="s">
        <v>831</v>
      </c>
      <c r="C22" s="13" t="s">
        <v>1089</v>
      </c>
      <c r="D22" s="13" t="s">
        <v>18</v>
      </c>
      <c r="E22" s="13" t="s">
        <v>239</v>
      </c>
      <c r="F22" s="2" t="s">
        <v>52</v>
      </c>
      <c r="G22" s="2">
        <v>2</v>
      </c>
      <c r="H22" s="2" t="s">
        <v>492</v>
      </c>
      <c r="I22" s="2" t="s">
        <v>484</v>
      </c>
      <c r="J22" s="13" t="s">
        <v>277</v>
      </c>
      <c r="K22" s="2" t="s">
        <v>494</v>
      </c>
      <c r="L22" s="13" t="s">
        <v>478</v>
      </c>
      <c r="M22" s="13" t="s">
        <v>278</v>
      </c>
      <c r="N22" s="2" t="s">
        <v>659</v>
      </c>
      <c r="O22" s="9">
        <v>2</v>
      </c>
      <c r="P22" s="9"/>
      <c r="Q22" s="9"/>
      <c r="R22" s="26"/>
      <c r="S22" s="26"/>
      <c r="T22" s="26"/>
      <c r="U22" s="47">
        <v>37.2</v>
      </c>
      <c r="V22" s="47">
        <v>18.6</v>
      </c>
      <c r="W22" s="22"/>
      <c r="X22" s="6">
        <v>1.55</v>
      </c>
      <c r="AG22">
        <v>1</v>
      </c>
      <c r="AH22">
        <v>11</v>
      </c>
      <c r="AI22">
        <v>0</v>
      </c>
      <c r="AJ22" s="22">
        <v>1.55</v>
      </c>
      <c r="AQ22" s="36"/>
      <c r="AR22" s="36"/>
      <c r="AS22" s="36"/>
      <c r="AT22" s="36"/>
      <c r="BG22" s="22">
        <v>1.55</v>
      </c>
      <c r="BQ22" s="38"/>
      <c r="BR22" s="38"/>
      <c r="BS22" s="20"/>
      <c r="BT22" s="36"/>
      <c r="BU22" s="36"/>
      <c r="BV22" s="38"/>
      <c r="BW22" s="19">
        <v>37.2</v>
      </c>
      <c r="BX22" s="19">
        <v>18.6</v>
      </c>
      <c r="CJ22">
        <v>1399</v>
      </c>
      <c r="CK22" s="2" t="s">
        <v>494</v>
      </c>
      <c r="CL22" t="s">
        <v>72</v>
      </c>
    </row>
    <row r="23" spans="1:89" ht="12.75">
      <c r="A23" s="14">
        <v>1399</v>
      </c>
      <c r="B23" s="13" t="s">
        <v>831</v>
      </c>
      <c r="C23" s="13" t="s">
        <v>1089</v>
      </c>
      <c r="D23" s="13" t="s">
        <v>18</v>
      </c>
      <c r="E23" s="13" t="s">
        <v>239</v>
      </c>
      <c r="F23" s="2" t="s">
        <v>53</v>
      </c>
      <c r="G23" s="2">
        <v>2</v>
      </c>
      <c r="H23" s="2" t="s">
        <v>492</v>
      </c>
      <c r="I23" s="2" t="s">
        <v>487</v>
      </c>
      <c r="J23" s="13" t="s">
        <v>277</v>
      </c>
      <c r="K23" s="2" t="s">
        <v>505</v>
      </c>
      <c r="L23" s="13" t="s">
        <v>477</v>
      </c>
      <c r="M23" s="13" t="s">
        <v>1014</v>
      </c>
      <c r="N23" s="2" t="s">
        <v>659</v>
      </c>
      <c r="O23" s="9">
        <v>2</v>
      </c>
      <c r="P23" s="9"/>
      <c r="Q23" s="9"/>
      <c r="R23" s="26"/>
      <c r="S23" s="26"/>
      <c r="T23" s="26"/>
      <c r="U23" s="47">
        <v>37.2</v>
      </c>
      <c r="V23" s="47">
        <v>18.6</v>
      </c>
      <c r="W23" s="22"/>
      <c r="X23" s="6">
        <v>1.55</v>
      </c>
      <c r="AG23">
        <v>1</v>
      </c>
      <c r="AH23">
        <v>11</v>
      </c>
      <c r="AI23">
        <v>0</v>
      </c>
      <c r="AJ23" s="22">
        <v>1.55</v>
      </c>
      <c r="AQ23" s="36"/>
      <c r="AR23" s="36"/>
      <c r="AS23" s="36"/>
      <c r="AT23" s="36"/>
      <c r="BG23" s="22">
        <v>1.55</v>
      </c>
      <c r="BQ23" s="38"/>
      <c r="BR23" s="38"/>
      <c r="BS23" s="20"/>
      <c r="BT23" s="36"/>
      <c r="BU23" s="36"/>
      <c r="BV23" s="38"/>
      <c r="BW23" s="19">
        <v>37.2</v>
      </c>
      <c r="BX23" s="19">
        <v>18.6</v>
      </c>
      <c r="CJ23">
        <v>1399</v>
      </c>
      <c r="CK23" s="2" t="s">
        <v>505</v>
      </c>
    </row>
    <row r="24" spans="1:90" ht="12.75">
      <c r="A24" s="14">
        <v>1399</v>
      </c>
      <c r="B24" s="13" t="s">
        <v>831</v>
      </c>
      <c r="C24" s="13" t="s">
        <v>1089</v>
      </c>
      <c r="D24" s="13" t="s">
        <v>18</v>
      </c>
      <c r="E24" s="13" t="s">
        <v>239</v>
      </c>
      <c r="F24" s="2" t="s">
        <v>128</v>
      </c>
      <c r="G24" s="2">
        <v>2</v>
      </c>
      <c r="H24" s="2" t="s">
        <v>492</v>
      </c>
      <c r="I24" s="2" t="s">
        <v>603</v>
      </c>
      <c r="J24" s="13" t="s">
        <v>277</v>
      </c>
      <c r="K24" s="2" t="s">
        <v>595</v>
      </c>
      <c r="L24" s="13" t="s">
        <v>478</v>
      </c>
      <c r="M24" s="13" t="s">
        <v>6</v>
      </c>
      <c r="N24" s="2" t="s">
        <v>661</v>
      </c>
      <c r="O24" s="9"/>
      <c r="P24" s="9">
        <v>9</v>
      </c>
      <c r="Q24" s="9"/>
      <c r="R24" s="26">
        <v>5</v>
      </c>
      <c r="S24" s="26">
        <v>8</v>
      </c>
      <c r="T24" s="26">
        <v>0</v>
      </c>
      <c r="U24" s="47">
        <v>5.4</v>
      </c>
      <c r="V24" s="47"/>
      <c r="W24" s="22">
        <v>12</v>
      </c>
      <c r="AK24" s="22">
        <v>1</v>
      </c>
      <c r="AQ24" s="36"/>
      <c r="AR24" s="36"/>
      <c r="AS24" s="36"/>
      <c r="AT24" s="36"/>
      <c r="BQ24" s="38"/>
      <c r="BR24" s="38"/>
      <c r="BS24" s="20"/>
      <c r="BT24" s="36"/>
      <c r="BU24" s="36"/>
      <c r="BV24" s="38"/>
      <c r="BW24" s="19">
        <v>5.4</v>
      </c>
      <c r="BX24" s="19"/>
      <c r="CJ24">
        <v>1399</v>
      </c>
      <c r="CK24" s="2" t="s">
        <v>595</v>
      </c>
      <c r="CL24" t="s">
        <v>894</v>
      </c>
    </row>
    <row r="26" spans="1:89" ht="12.75">
      <c r="A26" s="14">
        <v>1399</v>
      </c>
      <c r="B26" s="13" t="s">
        <v>831</v>
      </c>
      <c r="C26" s="13" t="s">
        <v>1089</v>
      </c>
      <c r="D26" s="13" t="s">
        <v>18</v>
      </c>
      <c r="E26" s="13" t="s">
        <v>239</v>
      </c>
      <c r="F26" s="2" t="s">
        <v>129</v>
      </c>
      <c r="G26" s="2">
        <v>3</v>
      </c>
      <c r="H26" s="2" t="s">
        <v>492</v>
      </c>
      <c r="I26" t="s">
        <v>707</v>
      </c>
      <c r="J26" s="13" t="s">
        <v>277</v>
      </c>
      <c r="K26" s="2" t="s">
        <v>500</v>
      </c>
      <c r="L26" s="13" t="s">
        <v>478</v>
      </c>
      <c r="M26" s="13" t="s">
        <v>653</v>
      </c>
      <c r="N26" s="2" t="s">
        <v>234</v>
      </c>
      <c r="O26" s="9">
        <v>1</v>
      </c>
      <c r="P26" s="9"/>
      <c r="Q26" s="9"/>
      <c r="R26" s="26">
        <v>18</v>
      </c>
      <c r="S26" s="26">
        <v>12</v>
      </c>
      <c r="T26" s="26">
        <v>0</v>
      </c>
      <c r="U26" s="47">
        <v>18.6</v>
      </c>
      <c r="V26" s="47">
        <v>18.6</v>
      </c>
      <c r="W26" s="22"/>
      <c r="X26" s="6">
        <v>1.55</v>
      </c>
      <c r="Y26">
        <v>18</v>
      </c>
      <c r="Z26">
        <v>12</v>
      </c>
      <c r="AA26">
        <v>0</v>
      </c>
      <c r="AB26" s="47">
        <v>18.6</v>
      </c>
      <c r="AC26">
        <v>1</v>
      </c>
      <c r="AD26">
        <v>11</v>
      </c>
      <c r="AE26">
        <v>0</v>
      </c>
      <c r="AF26" s="22">
        <v>1.55</v>
      </c>
      <c r="AG26">
        <v>1</v>
      </c>
      <c r="AH26">
        <v>11</v>
      </c>
      <c r="AI26">
        <v>0</v>
      </c>
      <c r="AJ26" s="22">
        <v>1.55</v>
      </c>
      <c r="AQ26" s="36"/>
      <c r="AR26" s="36"/>
      <c r="AS26" s="36"/>
      <c r="AT26" s="36"/>
      <c r="BG26" s="22">
        <v>1.55</v>
      </c>
      <c r="BQ26" s="38"/>
      <c r="BR26" s="38"/>
      <c r="BS26" s="20"/>
      <c r="BT26" s="36"/>
      <c r="BU26" s="36"/>
      <c r="BV26" s="38"/>
      <c r="BW26" s="19">
        <v>18.6</v>
      </c>
      <c r="BX26" s="19">
        <v>18.6</v>
      </c>
      <c r="CJ26">
        <v>1399</v>
      </c>
      <c r="CK26" s="2" t="s">
        <v>500</v>
      </c>
    </row>
    <row r="27" spans="1:89" ht="12.75">
      <c r="A27" s="14">
        <v>1399</v>
      </c>
      <c r="B27" s="13" t="s">
        <v>831</v>
      </c>
      <c r="C27" s="13" t="s">
        <v>1089</v>
      </c>
      <c r="D27" s="13" t="s">
        <v>18</v>
      </c>
      <c r="E27" s="13" t="s">
        <v>239</v>
      </c>
      <c r="F27" s="2" t="s">
        <v>130</v>
      </c>
      <c r="G27" s="2">
        <v>3</v>
      </c>
      <c r="H27" s="2" t="s">
        <v>492</v>
      </c>
      <c r="I27" t="s">
        <v>725</v>
      </c>
      <c r="J27" s="13" t="s">
        <v>277</v>
      </c>
      <c r="K27" s="2" t="s">
        <v>498</v>
      </c>
      <c r="L27" s="13" t="s">
        <v>478</v>
      </c>
      <c r="M27" s="13" t="s">
        <v>644</v>
      </c>
      <c r="N27" s="2" t="s">
        <v>1285</v>
      </c>
      <c r="O27" s="9">
        <v>1</v>
      </c>
      <c r="P27" s="9"/>
      <c r="Q27" s="9"/>
      <c r="R27" s="26"/>
      <c r="S27" s="26"/>
      <c r="T27" s="26"/>
      <c r="U27" s="47">
        <v>18.6</v>
      </c>
      <c r="V27" s="47">
        <v>18.6</v>
      </c>
      <c r="W27" s="22"/>
      <c r="X27" s="6">
        <v>1.55</v>
      </c>
      <c r="AC27">
        <v>1</v>
      </c>
      <c r="AD27">
        <v>11</v>
      </c>
      <c r="AE27">
        <v>0</v>
      </c>
      <c r="AF27" s="22">
        <v>1.55</v>
      </c>
      <c r="AG27">
        <v>1</v>
      </c>
      <c r="AH27">
        <v>11</v>
      </c>
      <c r="AI27">
        <v>0</v>
      </c>
      <c r="AJ27" s="22">
        <v>1.55</v>
      </c>
      <c r="AQ27" s="36"/>
      <c r="AR27" s="36"/>
      <c r="AS27" s="36"/>
      <c r="AT27" s="36"/>
      <c r="BG27" s="22">
        <v>1.55</v>
      </c>
      <c r="BQ27" s="38"/>
      <c r="BR27" s="38"/>
      <c r="BS27" s="20"/>
      <c r="BT27" s="36"/>
      <c r="BU27" s="36"/>
      <c r="BV27" s="38"/>
      <c r="BW27" s="19">
        <v>18.6</v>
      </c>
      <c r="BX27" s="19">
        <v>18.6</v>
      </c>
      <c r="CJ27">
        <v>1399</v>
      </c>
      <c r="CK27" s="2" t="s">
        <v>498</v>
      </c>
    </row>
    <row r="28" spans="1:89" ht="12.75">
      <c r="A28" s="14">
        <v>1399</v>
      </c>
      <c r="B28" s="13" t="s">
        <v>831</v>
      </c>
      <c r="C28" s="13" t="s">
        <v>1089</v>
      </c>
      <c r="D28" s="13" t="s">
        <v>18</v>
      </c>
      <c r="E28" s="13" t="s">
        <v>239</v>
      </c>
      <c r="F28" s="2" t="s">
        <v>131</v>
      </c>
      <c r="G28" s="2">
        <v>3</v>
      </c>
      <c r="H28" s="2" t="s">
        <v>492</v>
      </c>
      <c r="I28" t="s">
        <v>321</v>
      </c>
      <c r="J28" s="13" t="s">
        <v>277</v>
      </c>
      <c r="K28" s="2" t="s">
        <v>494</v>
      </c>
      <c r="L28" s="13" t="s">
        <v>478</v>
      </c>
      <c r="M28" s="13" t="s">
        <v>278</v>
      </c>
      <c r="N28" s="2" t="s">
        <v>229</v>
      </c>
      <c r="O28" s="9">
        <v>1</v>
      </c>
      <c r="P28" s="9"/>
      <c r="Q28" s="9"/>
      <c r="R28" s="26"/>
      <c r="S28" s="26"/>
      <c r="T28" s="26"/>
      <c r="U28" s="47">
        <v>18.6</v>
      </c>
      <c r="V28" s="47">
        <v>18.6</v>
      </c>
      <c r="W28" s="22"/>
      <c r="X28" s="6">
        <v>1.55</v>
      </c>
      <c r="AC28">
        <v>1</v>
      </c>
      <c r="AD28">
        <v>11</v>
      </c>
      <c r="AE28">
        <v>0</v>
      </c>
      <c r="AF28" s="22">
        <v>1.55</v>
      </c>
      <c r="AG28">
        <v>1</v>
      </c>
      <c r="AH28">
        <v>11</v>
      </c>
      <c r="AI28">
        <v>0</v>
      </c>
      <c r="AJ28" s="22">
        <v>1.55</v>
      </c>
      <c r="AQ28" s="36"/>
      <c r="AR28" s="36"/>
      <c r="AS28" s="36"/>
      <c r="AT28" s="36"/>
      <c r="BG28" s="22">
        <v>1.55</v>
      </c>
      <c r="BQ28" s="38"/>
      <c r="BR28" s="38"/>
      <c r="BS28" s="20"/>
      <c r="BT28" s="36"/>
      <c r="BU28" s="36"/>
      <c r="BV28" s="38"/>
      <c r="BW28" s="19">
        <v>18.6</v>
      </c>
      <c r="BX28" s="19">
        <v>18.6</v>
      </c>
      <c r="CJ28">
        <v>1399</v>
      </c>
      <c r="CK28" s="2" t="s">
        <v>494</v>
      </c>
    </row>
    <row r="30" spans="1:89" ht="12.75">
      <c r="A30" s="14">
        <v>1400</v>
      </c>
      <c r="B30" s="13" t="s">
        <v>916</v>
      </c>
      <c r="C30" s="13" t="s">
        <v>1089</v>
      </c>
      <c r="D30" s="13" t="s">
        <v>19</v>
      </c>
      <c r="E30" s="13" t="s">
        <v>237</v>
      </c>
      <c r="F30" s="2" t="s">
        <v>145</v>
      </c>
      <c r="G30" s="2">
        <v>2</v>
      </c>
      <c r="H30" s="2" t="s">
        <v>492</v>
      </c>
      <c r="I30" s="2" t="s">
        <v>710</v>
      </c>
      <c r="J30" s="13" t="s">
        <v>277</v>
      </c>
      <c r="K30" s="2" t="s">
        <v>501</v>
      </c>
      <c r="L30" s="13" t="s">
        <v>477</v>
      </c>
      <c r="M30" s="13" t="s">
        <v>655</v>
      </c>
      <c r="N30" s="2" t="s">
        <v>659</v>
      </c>
      <c r="O30" s="9">
        <v>4</v>
      </c>
      <c r="P30" s="9"/>
      <c r="Q30" s="9"/>
      <c r="R30" s="26">
        <v>75</v>
      </c>
      <c r="S30" s="26">
        <v>12</v>
      </c>
      <c r="T30" s="26">
        <v>0</v>
      </c>
      <c r="U30" s="47">
        <v>75.6</v>
      </c>
      <c r="V30" s="47">
        <v>18.9</v>
      </c>
      <c r="W30" s="22"/>
      <c r="X30" s="6">
        <v>1.575</v>
      </c>
      <c r="AB30" s="47"/>
      <c r="AF30" s="22"/>
      <c r="AG30">
        <v>1</v>
      </c>
      <c r="AH30">
        <v>11</v>
      </c>
      <c r="AI30">
        <v>6</v>
      </c>
      <c r="AJ30" s="22">
        <v>1.575</v>
      </c>
      <c r="BG30" s="22">
        <v>1.575</v>
      </c>
      <c r="BP30" s="36"/>
      <c r="BS30" s="20"/>
      <c r="BW30" s="19">
        <v>75.6</v>
      </c>
      <c r="BX30" s="19">
        <v>18.9</v>
      </c>
      <c r="CJ30">
        <v>1400</v>
      </c>
      <c r="CK30" s="2" t="s">
        <v>501</v>
      </c>
    </row>
    <row r="31" spans="1:89" ht="12.75">
      <c r="A31" s="14">
        <v>1400</v>
      </c>
      <c r="B31" s="13" t="s">
        <v>916</v>
      </c>
      <c r="C31" s="13" t="s">
        <v>1089</v>
      </c>
      <c r="D31" s="13" t="s">
        <v>19</v>
      </c>
      <c r="E31" s="13" t="s">
        <v>237</v>
      </c>
      <c r="F31" s="2" t="s">
        <v>146</v>
      </c>
      <c r="G31" s="2">
        <v>2</v>
      </c>
      <c r="H31" s="2" t="s">
        <v>492</v>
      </c>
      <c r="I31" s="2" t="s">
        <v>414</v>
      </c>
      <c r="J31" s="13" t="s">
        <v>277</v>
      </c>
      <c r="K31" s="2" t="s">
        <v>496</v>
      </c>
      <c r="L31" s="13" t="s">
        <v>477</v>
      </c>
      <c r="M31" s="13" t="s">
        <v>299</v>
      </c>
      <c r="N31" s="2" t="s">
        <v>234</v>
      </c>
      <c r="O31" s="9">
        <v>1</v>
      </c>
      <c r="P31" s="9"/>
      <c r="Q31" s="9"/>
      <c r="R31" s="26">
        <v>18</v>
      </c>
      <c r="S31" s="26">
        <v>18</v>
      </c>
      <c r="T31" s="26">
        <v>0</v>
      </c>
      <c r="U31" s="47">
        <v>18.9</v>
      </c>
      <c r="V31" s="47">
        <v>18.9</v>
      </c>
      <c r="X31" s="6">
        <v>1.575</v>
      </c>
      <c r="Y31">
        <v>18</v>
      </c>
      <c r="Z31">
        <v>18</v>
      </c>
      <c r="AA31">
        <v>0</v>
      </c>
      <c r="AB31" s="47">
        <v>18.9</v>
      </c>
      <c r="AC31">
        <v>1</v>
      </c>
      <c r="AD31">
        <v>11</v>
      </c>
      <c r="AE31">
        <v>6</v>
      </c>
      <c r="AF31" s="22">
        <v>1.575</v>
      </c>
      <c r="AG31">
        <v>1</v>
      </c>
      <c r="AH31">
        <v>11</v>
      </c>
      <c r="AI31">
        <v>6</v>
      </c>
      <c r="AJ31" s="22">
        <v>1.575</v>
      </c>
      <c r="AX31" s="7"/>
      <c r="AY31" s="16"/>
      <c r="AZ31" s="16"/>
      <c r="BG31" s="22">
        <v>1.575</v>
      </c>
      <c r="BP31" s="36"/>
      <c r="BS31" s="20"/>
      <c r="BW31" s="19">
        <v>18.9</v>
      </c>
      <c r="BX31" s="19">
        <v>18.9</v>
      </c>
      <c r="CJ31">
        <v>1400</v>
      </c>
      <c r="CK31" s="2" t="s">
        <v>496</v>
      </c>
    </row>
    <row r="32" spans="1:89" ht="12.75">
      <c r="A32" s="14">
        <v>1400</v>
      </c>
      <c r="B32" s="13" t="s">
        <v>916</v>
      </c>
      <c r="C32" s="13" t="s">
        <v>1089</v>
      </c>
      <c r="D32" s="13" t="s">
        <v>19</v>
      </c>
      <c r="E32" s="13" t="s">
        <v>237</v>
      </c>
      <c r="F32" s="2" t="s">
        <v>147</v>
      </c>
      <c r="G32" s="2">
        <v>2</v>
      </c>
      <c r="H32" s="2" t="s">
        <v>492</v>
      </c>
      <c r="I32" s="2" t="s">
        <v>324</v>
      </c>
      <c r="J32" s="13" t="s">
        <v>277</v>
      </c>
      <c r="K32" s="2" t="s">
        <v>495</v>
      </c>
      <c r="L32" s="13" t="s">
        <v>477</v>
      </c>
      <c r="M32" s="13" t="s">
        <v>283</v>
      </c>
      <c r="N32" s="2" t="s">
        <v>229</v>
      </c>
      <c r="O32" s="9">
        <v>1</v>
      </c>
      <c r="P32" s="9"/>
      <c r="Q32" s="9"/>
      <c r="R32" s="26">
        <v>18</v>
      </c>
      <c r="S32" s="26">
        <v>18</v>
      </c>
      <c r="T32" s="26">
        <v>0</v>
      </c>
      <c r="U32" s="47">
        <v>18.9</v>
      </c>
      <c r="V32" s="47">
        <v>18.9</v>
      </c>
      <c r="W32" s="22"/>
      <c r="X32" s="6">
        <v>1.575</v>
      </c>
      <c r="Y32">
        <v>18</v>
      </c>
      <c r="Z32">
        <v>18</v>
      </c>
      <c r="AA32">
        <v>0</v>
      </c>
      <c r="AB32" s="47">
        <v>18.9</v>
      </c>
      <c r="AC32">
        <v>1</v>
      </c>
      <c r="AD32">
        <v>11</v>
      </c>
      <c r="AE32">
        <v>6</v>
      </c>
      <c r="AF32" s="22">
        <v>1.575</v>
      </c>
      <c r="AG32">
        <v>1</v>
      </c>
      <c r="AH32">
        <v>11</v>
      </c>
      <c r="AI32">
        <v>6</v>
      </c>
      <c r="AJ32" s="22">
        <v>1.575</v>
      </c>
      <c r="AK32" s="22"/>
      <c r="AX32" s="7"/>
      <c r="AY32" s="16"/>
      <c r="AZ32" s="16"/>
      <c r="BG32" s="22">
        <v>1.575</v>
      </c>
      <c r="BP32" s="36"/>
      <c r="BS32" s="20"/>
      <c r="BW32" s="19">
        <v>18.9</v>
      </c>
      <c r="BX32" s="19">
        <v>18.9</v>
      </c>
      <c r="CJ32">
        <v>1400</v>
      </c>
      <c r="CK32" s="2" t="s">
        <v>495</v>
      </c>
    </row>
    <row r="34" spans="1:89" ht="12.75">
      <c r="A34" s="14">
        <v>1400</v>
      </c>
      <c r="B34" s="13" t="s">
        <v>916</v>
      </c>
      <c r="C34" s="13" t="s">
        <v>1089</v>
      </c>
      <c r="D34" s="13" t="s">
        <v>19</v>
      </c>
      <c r="E34" s="13" t="s">
        <v>237</v>
      </c>
      <c r="F34" s="2" t="s">
        <v>148</v>
      </c>
      <c r="G34" s="2">
        <v>3</v>
      </c>
      <c r="H34" s="2" t="s">
        <v>492</v>
      </c>
      <c r="I34" s="2" t="s">
        <v>1069</v>
      </c>
      <c r="J34" s="13" t="s">
        <v>277</v>
      </c>
      <c r="K34" s="2" t="s">
        <v>504</v>
      </c>
      <c r="L34" s="13" t="s">
        <v>478</v>
      </c>
      <c r="M34" s="13" t="s">
        <v>1013</v>
      </c>
      <c r="N34" s="2" t="s">
        <v>228</v>
      </c>
      <c r="O34" s="9">
        <v>1</v>
      </c>
      <c r="P34" s="9"/>
      <c r="Q34" s="9"/>
      <c r="R34" s="26"/>
      <c r="S34" s="26"/>
      <c r="T34" s="26"/>
      <c r="U34" s="47">
        <v>18.9</v>
      </c>
      <c r="V34" s="47">
        <v>18.9</v>
      </c>
      <c r="X34" s="6">
        <v>1.575</v>
      </c>
      <c r="AB34" s="47"/>
      <c r="AC34">
        <v>1</v>
      </c>
      <c r="AD34">
        <v>11</v>
      </c>
      <c r="AE34">
        <v>6</v>
      </c>
      <c r="AF34" s="22">
        <v>1.575</v>
      </c>
      <c r="AG34">
        <v>1</v>
      </c>
      <c r="AH34">
        <v>11</v>
      </c>
      <c r="AI34">
        <v>6</v>
      </c>
      <c r="AJ34" s="22">
        <v>1.575</v>
      </c>
      <c r="AK34" s="22"/>
      <c r="BG34" s="22">
        <v>1.575</v>
      </c>
      <c r="BS34" s="20"/>
      <c r="BW34" s="19">
        <v>18.9</v>
      </c>
      <c r="BX34" s="19">
        <v>18.9</v>
      </c>
      <c r="CJ34">
        <v>1400</v>
      </c>
      <c r="CK34" s="2" t="s">
        <v>504</v>
      </c>
    </row>
    <row r="35" spans="1:89" ht="12.75">
      <c r="A35" s="14">
        <v>1400</v>
      </c>
      <c r="B35" s="13" t="s">
        <v>916</v>
      </c>
      <c r="C35" s="13" t="s">
        <v>1089</v>
      </c>
      <c r="D35" s="13" t="s">
        <v>19</v>
      </c>
      <c r="E35" s="13" t="s">
        <v>237</v>
      </c>
      <c r="F35" s="2" t="s">
        <v>149</v>
      </c>
      <c r="G35" s="2">
        <v>3</v>
      </c>
      <c r="H35" s="2" t="s">
        <v>492</v>
      </c>
      <c r="I35" s="2" t="s">
        <v>324</v>
      </c>
      <c r="J35" s="13" t="s">
        <v>277</v>
      </c>
      <c r="K35" s="2" t="s">
        <v>495</v>
      </c>
      <c r="L35" s="13" t="s">
        <v>477</v>
      </c>
      <c r="M35" s="13" t="s">
        <v>283</v>
      </c>
      <c r="N35" s="2" t="s">
        <v>1285</v>
      </c>
      <c r="O35" s="9">
        <v>1</v>
      </c>
      <c r="P35" s="9"/>
      <c r="Q35" s="9"/>
      <c r="R35" s="26"/>
      <c r="S35" s="26"/>
      <c r="T35" s="26"/>
      <c r="U35" s="47">
        <v>18.9</v>
      </c>
      <c r="V35" s="47">
        <v>18.9</v>
      </c>
      <c r="X35" s="6">
        <v>1.575</v>
      </c>
      <c r="AB35" s="47"/>
      <c r="AC35">
        <v>1</v>
      </c>
      <c r="AD35">
        <v>11</v>
      </c>
      <c r="AE35">
        <v>6</v>
      </c>
      <c r="AF35" s="22">
        <v>1.575</v>
      </c>
      <c r="AG35">
        <v>1</v>
      </c>
      <c r="AH35">
        <v>11</v>
      </c>
      <c r="AI35">
        <v>6</v>
      </c>
      <c r="AJ35" s="22">
        <v>1.575</v>
      </c>
      <c r="BB35" s="7"/>
      <c r="BG35" s="22">
        <v>1.575</v>
      </c>
      <c r="BP35" s="36"/>
      <c r="BS35" s="20"/>
      <c r="BW35" s="19">
        <v>18.9</v>
      </c>
      <c r="BX35" s="19">
        <v>18.9</v>
      </c>
      <c r="CJ35">
        <v>1400</v>
      </c>
      <c r="CK35" s="2" t="s">
        <v>495</v>
      </c>
    </row>
    <row r="37" spans="1:90" ht="12.75">
      <c r="A37" s="14">
        <v>1401</v>
      </c>
      <c r="B37" s="13" t="s">
        <v>831</v>
      </c>
      <c r="C37" s="13" t="s">
        <v>1089</v>
      </c>
      <c r="D37" s="13" t="s">
        <v>19</v>
      </c>
      <c r="E37" s="13" t="s">
        <v>240</v>
      </c>
      <c r="F37" s="2" t="s">
        <v>184</v>
      </c>
      <c r="G37" s="2">
        <v>2</v>
      </c>
      <c r="H37" s="2" t="s">
        <v>492</v>
      </c>
      <c r="I37" s="2" t="s">
        <v>483</v>
      </c>
      <c r="J37" s="13" t="s">
        <v>277</v>
      </c>
      <c r="K37" s="2" t="s">
        <v>495</v>
      </c>
      <c r="L37" s="13" t="s">
        <v>477</v>
      </c>
      <c r="M37" s="13" t="s">
        <v>283</v>
      </c>
      <c r="N37" s="2" t="s">
        <v>659</v>
      </c>
      <c r="O37" s="9">
        <v>2</v>
      </c>
      <c r="P37" s="9"/>
      <c r="Q37" s="9"/>
      <c r="R37" s="26"/>
      <c r="S37" s="26"/>
      <c r="T37" s="26"/>
      <c r="U37" s="47">
        <v>39</v>
      </c>
      <c r="V37" s="47">
        <v>19.5</v>
      </c>
      <c r="X37" s="6">
        <v>1.625</v>
      </c>
      <c r="AG37">
        <v>1</v>
      </c>
      <c r="AH37">
        <v>12</v>
      </c>
      <c r="AI37">
        <v>6</v>
      </c>
      <c r="AJ37" s="22">
        <v>1.625</v>
      </c>
      <c r="BG37" s="22">
        <v>1.625</v>
      </c>
      <c r="BS37" s="20"/>
      <c r="BW37" s="19">
        <v>39</v>
      </c>
      <c r="BX37" s="19">
        <v>19.5</v>
      </c>
      <c r="CJ37">
        <v>1401</v>
      </c>
      <c r="CK37" s="2" t="s">
        <v>495</v>
      </c>
      <c r="CL37" t="s">
        <v>32</v>
      </c>
    </row>
    <row r="38" spans="1:89" ht="12.75">
      <c r="A38" s="14">
        <v>1401</v>
      </c>
      <c r="B38" s="13" t="s">
        <v>831</v>
      </c>
      <c r="C38" s="13" t="s">
        <v>1089</v>
      </c>
      <c r="D38" s="13" t="s">
        <v>19</v>
      </c>
      <c r="E38" s="13" t="s">
        <v>240</v>
      </c>
      <c r="F38" s="2" t="s">
        <v>185</v>
      </c>
      <c r="G38" s="2">
        <v>2</v>
      </c>
      <c r="H38" s="2" t="s">
        <v>492</v>
      </c>
      <c r="I38" s="2" t="s">
        <v>486</v>
      </c>
      <c r="J38" s="13" t="s">
        <v>277</v>
      </c>
      <c r="K38" s="2" t="s">
        <v>505</v>
      </c>
      <c r="L38" s="13" t="s">
        <v>477</v>
      </c>
      <c r="M38" s="13" t="s">
        <v>1014</v>
      </c>
      <c r="N38" s="2" t="s">
        <v>659</v>
      </c>
      <c r="O38" s="9">
        <v>2</v>
      </c>
      <c r="P38" s="9"/>
      <c r="Q38" s="9"/>
      <c r="R38" s="26"/>
      <c r="S38" s="26"/>
      <c r="T38" s="26"/>
      <c r="U38" s="47">
        <v>39</v>
      </c>
      <c r="V38" s="47">
        <v>19.5</v>
      </c>
      <c r="X38" s="6">
        <v>1.625</v>
      </c>
      <c r="AG38">
        <v>1</v>
      </c>
      <c r="AH38">
        <v>12</v>
      </c>
      <c r="AI38">
        <v>6</v>
      </c>
      <c r="AJ38" s="22">
        <v>1.625</v>
      </c>
      <c r="AX38" s="7"/>
      <c r="AY38" s="16"/>
      <c r="AZ38" s="16"/>
      <c r="BG38" s="22">
        <v>1.625</v>
      </c>
      <c r="BP38" s="36"/>
      <c r="BS38" s="20"/>
      <c r="BW38" s="19">
        <v>39</v>
      </c>
      <c r="BX38" s="19">
        <v>19.5</v>
      </c>
      <c r="CJ38">
        <v>1401</v>
      </c>
      <c r="CK38" s="2" t="s">
        <v>505</v>
      </c>
    </row>
    <row r="39" spans="1:90" ht="12.75">
      <c r="A39" s="14">
        <v>1401</v>
      </c>
      <c r="B39" s="13" t="s">
        <v>831</v>
      </c>
      <c r="C39" s="13" t="s">
        <v>1089</v>
      </c>
      <c r="D39" s="13" t="s">
        <v>19</v>
      </c>
      <c r="E39" s="13" t="s">
        <v>240</v>
      </c>
      <c r="F39" s="2" t="s">
        <v>186</v>
      </c>
      <c r="G39" s="2">
        <v>2</v>
      </c>
      <c r="H39" s="2" t="s">
        <v>492</v>
      </c>
      <c r="I39" s="2" t="s">
        <v>610</v>
      </c>
      <c r="J39" s="13" t="s">
        <v>277</v>
      </c>
      <c r="K39" s="2" t="s">
        <v>612</v>
      </c>
      <c r="L39" s="13" t="s">
        <v>477</v>
      </c>
      <c r="M39" s="13" t="s">
        <v>823</v>
      </c>
      <c r="N39" s="2" t="s">
        <v>661</v>
      </c>
      <c r="O39" s="9"/>
      <c r="P39" s="9">
        <v>9</v>
      </c>
      <c r="Q39" s="9"/>
      <c r="R39" s="26">
        <v>4</v>
      </c>
      <c r="S39" s="26">
        <v>16</v>
      </c>
      <c r="T39" s="26">
        <v>0</v>
      </c>
      <c r="U39" s="47">
        <v>4.8</v>
      </c>
      <c r="V39" s="47"/>
      <c r="W39" s="22">
        <v>10.666666666666666</v>
      </c>
      <c r="AF39" s="22"/>
      <c r="AJ39" s="22"/>
      <c r="AK39" s="22">
        <v>0.8888888888888888</v>
      </c>
      <c r="AX39" s="7"/>
      <c r="AY39" s="16"/>
      <c r="AZ39" s="16"/>
      <c r="BG39" s="22"/>
      <c r="BP39" s="36"/>
      <c r="BS39" s="20"/>
      <c r="BW39" s="19">
        <v>4.8</v>
      </c>
      <c r="CJ39">
        <v>1401</v>
      </c>
      <c r="CK39" s="2" t="s">
        <v>612</v>
      </c>
      <c r="CL39" t="s">
        <v>896</v>
      </c>
    </row>
    <row r="40" spans="1:89" ht="12.75">
      <c r="A40" s="14">
        <v>1401</v>
      </c>
      <c r="B40" s="13" t="s">
        <v>831</v>
      </c>
      <c r="C40" s="13" t="s">
        <v>1089</v>
      </c>
      <c r="D40" s="13" t="s">
        <v>19</v>
      </c>
      <c r="E40" s="13" t="s">
        <v>240</v>
      </c>
      <c r="F40" s="2" t="s">
        <v>168</v>
      </c>
      <c r="G40" s="2">
        <v>2</v>
      </c>
      <c r="H40" s="2" t="s">
        <v>492</v>
      </c>
      <c r="I40" s="2" t="s">
        <v>1069</v>
      </c>
      <c r="J40" s="13" t="s">
        <v>277</v>
      </c>
      <c r="K40" s="2" t="s">
        <v>504</v>
      </c>
      <c r="L40" s="13" t="s">
        <v>478</v>
      </c>
      <c r="M40" s="13" t="s">
        <v>1013</v>
      </c>
      <c r="N40" s="2" t="s">
        <v>234</v>
      </c>
      <c r="O40" s="9">
        <v>1</v>
      </c>
      <c r="P40" s="9"/>
      <c r="Q40" s="9"/>
      <c r="R40" s="26">
        <v>19</v>
      </c>
      <c r="S40" s="26">
        <v>10</v>
      </c>
      <c r="T40" s="26">
        <v>0</v>
      </c>
      <c r="U40" s="47">
        <v>19.5</v>
      </c>
      <c r="V40" s="47">
        <v>19.5</v>
      </c>
      <c r="X40" s="6">
        <v>1.625</v>
      </c>
      <c r="Y40">
        <v>19</v>
      </c>
      <c r="Z40">
        <v>10</v>
      </c>
      <c r="AA40">
        <v>0</v>
      </c>
      <c r="AB40" s="47">
        <v>19.5</v>
      </c>
      <c r="AC40">
        <v>1</v>
      </c>
      <c r="AD40">
        <v>12</v>
      </c>
      <c r="AE40">
        <v>6</v>
      </c>
      <c r="AF40" s="22">
        <v>1.625</v>
      </c>
      <c r="AG40">
        <v>1</v>
      </c>
      <c r="AH40">
        <v>12</v>
      </c>
      <c r="AI40">
        <v>6</v>
      </c>
      <c r="AJ40" s="22">
        <v>1.625</v>
      </c>
      <c r="BB40" s="7"/>
      <c r="BG40" s="22">
        <v>1.625</v>
      </c>
      <c r="BP40" s="36"/>
      <c r="BS40" s="20"/>
      <c r="BW40" s="19">
        <v>19.5</v>
      </c>
      <c r="BX40" s="19">
        <v>19.5</v>
      </c>
      <c r="CJ40">
        <v>1401</v>
      </c>
      <c r="CK40" s="2" t="s">
        <v>504</v>
      </c>
    </row>
    <row r="42" spans="1:89" ht="12.75">
      <c r="A42" s="14">
        <v>1401</v>
      </c>
      <c r="B42" s="13" t="s">
        <v>831</v>
      </c>
      <c r="C42" s="13" t="s">
        <v>1089</v>
      </c>
      <c r="D42" s="13" t="s">
        <v>19</v>
      </c>
      <c r="E42" s="13" t="s">
        <v>241</v>
      </c>
      <c r="F42" s="2" t="s">
        <v>169</v>
      </c>
      <c r="G42" s="2">
        <v>3</v>
      </c>
      <c r="H42" s="2" t="s">
        <v>492</v>
      </c>
      <c r="I42" t="s">
        <v>725</v>
      </c>
      <c r="J42" s="13" t="s">
        <v>277</v>
      </c>
      <c r="K42" s="2" t="s">
        <v>498</v>
      </c>
      <c r="L42" s="13" t="s">
        <v>478</v>
      </c>
      <c r="M42" s="13" t="s">
        <v>644</v>
      </c>
      <c r="N42" s="2" t="s">
        <v>229</v>
      </c>
      <c r="O42" s="9">
        <v>1</v>
      </c>
      <c r="P42" s="9"/>
      <c r="Q42" s="9"/>
      <c r="R42" s="26"/>
      <c r="S42" s="26"/>
      <c r="T42" s="26"/>
      <c r="U42" s="47">
        <v>19.799999999999997</v>
      </c>
      <c r="V42" s="47">
        <v>19.799999999999997</v>
      </c>
      <c r="X42" s="6">
        <v>1.65</v>
      </c>
      <c r="AC42">
        <v>1</v>
      </c>
      <c r="AD42">
        <v>12</v>
      </c>
      <c r="AE42">
        <v>6</v>
      </c>
      <c r="AF42" s="22">
        <v>1.625</v>
      </c>
      <c r="AG42">
        <v>1</v>
      </c>
      <c r="AH42">
        <v>12</v>
      </c>
      <c r="AI42">
        <v>6</v>
      </c>
      <c r="AJ42" s="22">
        <v>1.65</v>
      </c>
      <c r="BG42" s="22">
        <v>1.65</v>
      </c>
      <c r="BP42" s="36"/>
      <c r="BS42" s="20"/>
      <c r="BW42" s="19">
        <v>19.799999999999997</v>
      </c>
      <c r="BX42" s="19">
        <v>19.799999999999997</v>
      </c>
      <c r="CJ42">
        <v>1401</v>
      </c>
      <c r="CK42" s="2" t="s">
        <v>498</v>
      </c>
    </row>
    <row r="43" spans="1:89" ht="12.75">
      <c r="A43" s="14">
        <v>1401</v>
      </c>
      <c r="B43" s="13" t="s">
        <v>831</v>
      </c>
      <c r="C43" s="13" t="s">
        <v>1089</v>
      </c>
      <c r="D43" s="13" t="s">
        <v>19</v>
      </c>
      <c r="E43" s="13" t="s">
        <v>241</v>
      </c>
      <c r="F43" s="2" t="s">
        <v>170</v>
      </c>
      <c r="G43" s="2">
        <v>3</v>
      </c>
      <c r="H43" s="2" t="s">
        <v>492</v>
      </c>
      <c r="I43" t="s">
        <v>1399</v>
      </c>
      <c r="J43" s="13" t="s">
        <v>277</v>
      </c>
      <c r="K43" s="2" t="s">
        <v>493</v>
      </c>
      <c r="L43" s="13" t="s">
        <v>478</v>
      </c>
      <c r="M43" s="13" t="s">
        <v>308</v>
      </c>
      <c r="N43" s="2" t="s">
        <v>703</v>
      </c>
      <c r="O43" s="9">
        <v>1</v>
      </c>
      <c r="P43" s="9"/>
      <c r="Q43" s="9"/>
      <c r="R43" s="26"/>
      <c r="S43" s="26"/>
      <c r="T43" s="26"/>
      <c r="U43" s="47">
        <v>19.799999999999997</v>
      </c>
      <c r="V43" s="47">
        <v>19.799999999999997</v>
      </c>
      <c r="X43" s="6">
        <v>1.65</v>
      </c>
      <c r="AC43">
        <v>1</v>
      </c>
      <c r="AD43">
        <v>12</v>
      </c>
      <c r="AE43">
        <v>6</v>
      </c>
      <c r="AF43" s="22">
        <v>1.625</v>
      </c>
      <c r="AG43">
        <v>1</v>
      </c>
      <c r="AH43">
        <v>12</v>
      </c>
      <c r="AI43">
        <v>6</v>
      </c>
      <c r="AJ43" s="22">
        <v>1.65</v>
      </c>
      <c r="BG43" s="22">
        <v>1.65</v>
      </c>
      <c r="BP43" s="36"/>
      <c r="BS43" s="20"/>
      <c r="BW43" s="19">
        <v>19.799999999999997</v>
      </c>
      <c r="BX43" s="19">
        <v>19.799999999999997</v>
      </c>
      <c r="CJ43">
        <v>1401</v>
      </c>
      <c r="CK43" s="2" t="s">
        <v>493</v>
      </c>
    </row>
    <row r="44" spans="1:89" ht="12.75">
      <c r="A44" s="14">
        <v>1401</v>
      </c>
      <c r="B44" s="13" t="s">
        <v>831</v>
      </c>
      <c r="C44" s="13" t="s">
        <v>1089</v>
      </c>
      <c r="D44" s="13" t="s">
        <v>19</v>
      </c>
      <c r="E44" s="13" t="s">
        <v>241</v>
      </c>
      <c r="F44" s="2" t="s">
        <v>171</v>
      </c>
      <c r="G44" s="2">
        <v>3</v>
      </c>
      <c r="H44" s="2" t="s">
        <v>492</v>
      </c>
      <c r="I44" t="s">
        <v>413</v>
      </c>
      <c r="J44" s="13" t="s">
        <v>277</v>
      </c>
      <c r="K44" s="2" t="s">
        <v>496</v>
      </c>
      <c r="L44" s="13" t="s">
        <v>477</v>
      </c>
      <c r="M44" s="13" t="s">
        <v>299</v>
      </c>
      <c r="N44" s="2" t="s">
        <v>1285</v>
      </c>
      <c r="O44" s="9">
        <v>1</v>
      </c>
      <c r="P44" s="9"/>
      <c r="Q44" s="9"/>
      <c r="R44" s="26">
        <v>18</v>
      </c>
      <c r="S44" s="26">
        <v>12</v>
      </c>
      <c r="T44" s="26">
        <v>0</v>
      </c>
      <c r="U44" s="47">
        <v>18.6</v>
      </c>
      <c r="V44" s="47">
        <v>18.6</v>
      </c>
      <c r="X44" s="6">
        <v>1.55</v>
      </c>
      <c r="Y44">
        <v>18</v>
      </c>
      <c r="Z44">
        <v>12</v>
      </c>
      <c r="AA44">
        <v>0</v>
      </c>
      <c r="AB44" s="47">
        <v>18.6</v>
      </c>
      <c r="AC44">
        <v>1</v>
      </c>
      <c r="AD44">
        <v>11</v>
      </c>
      <c r="AE44">
        <v>0</v>
      </c>
      <c r="AF44" s="22">
        <v>1.55</v>
      </c>
      <c r="AG44">
        <v>1</v>
      </c>
      <c r="AH44">
        <v>11</v>
      </c>
      <c r="AI44">
        <v>0</v>
      </c>
      <c r="AJ44" s="22">
        <v>1.55</v>
      </c>
      <c r="AK44" s="22"/>
      <c r="AX44" s="7"/>
      <c r="AY44" s="16"/>
      <c r="AZ44" s="16"/>
      <c r="BG44" s="22">
        <v>1.55</v>
      </c>
      <c r="BP44" s="36"/>
      <c r="BS44" s="20"/>
      <c r="BW44" s="19">
        <v>18.6</v>
      </c>
      <c r="BX44" s="19">
        <v>18.6</v>
      </c>
      <c r="CJ44">
        <v>1401</v>
      </c>
      <c r="CK44" s="2" t="s">
        <v>496</v>
      </c>
    </row>
    <row r="46" spans="1:90" ht="12.75">
      <c r="A46" s="14">
        <v>1401</v>
      </c>
      <c r="B46" s="13" t="s">
        <v>916</v>
      </c>
      <c r="C46" s="13" t="s">
        <v>1089</v>
      </c>
      <c r="D46" s="13" t="s">
        <v>39</v>
      </c>
      <c r="E46" s="13" t="s">
        <v>238</v>
      </c>
      <c r="F46" s="2" t="s">
        <v>201</v>
      </c>
      <c r="G46" s="2">
        <v>2</v>
      </c>
      <c r="H46" s="2" t="s">
        <v>492</v>
      </c>
      <c r="I46" t="s">
        <v>485</v>
      </c>
      <c r="J46" s="13" t="s">
        <v>277</v>
      </c>
      <c r="K46" s="2" t="s">
        <v>500</v>
      </c>
      <c r="L46" s="13" t="s">
        <v>478</v>
      </c>
      <c r="M46" s="13" t="s">
        <v>653</v>
      </c>
      <c r="N46" s="2" t="s">
        <v>659</v>
      </c>
      <c r="O46" s="9">
        <v>2</v>
      </c>
      <c r="P46" s="9"/>
      <c r="Q46" s="9"/>
      <c r="R46" s="26"/>
      <c r="S46" s="26"/>
      <c r="T46" s="26"/>
      <c r="U46" s="47">
        <v>37.2</v>
      </c>
      <c r="V46" s="47">
        <v>18.6</v>
      </c>
      <c r="W46" s="22"/>
      <c r="X46" s="6">
        <v>1.55</v>
      </c>
      <c r="Y46">
        <v>18</v>
      </c>
      <c r="Z46">
        <v>12</v>
      </c>
      <c r="AA46">
        <v>0</v>
      </c>
      <c r="AB46" s="47">
        <v>18.6</v>
      </c>
      <c r="AG46">
        <v>1</v>
      </c>
      <c r="AH46">
        <v>11</v>
      </c>
      <c r="AI46">
        <v>0</v>
      </c>
      <c r="AJ46" s="22">
        <v>1.55</v>
      </c>
      <c r="AK46" s="22"/>
      <c r="AW46" s="7"/>
      <c r="BD46" s="7"/>
      <c r="BE46" s="16"/>
      <c r="BF46" s="16"/>
      <c r="BG46" s="22">
        <v>1.55</v>
      </c>
      <c r="BP46" s="36"/>
      <c r="BS46" s="20"/>
      <c r="BW46" s="19">
        <v>37.2</v>
      </c>
      <c r="BX46" s="19">
        <v>18.6</v>
      </c>
      <c r="CJ46">
        <v>1401</v>
      </c>
      <c r="CK46" s="2" t="s">
        <v>500</v>
      </c>
      <c r="CL46" t="s">
        <v>31</v>
      </c>
    </row>
    <row r="47" spans="1:89" ht="12.75">
      <c r="A47" s="14">
        <v>1401</v>
      </c>
      <c r="B47" s="13" t="s">
        <v>916</v>
      </c>
      <c r="C47" s="13" t="s">
        <v>1089</v>
      </c>
      <c r="D47" s="13" t="s">
        <v>39</v>
      </c>
      <c r="E47" s="13" t="s">
        <v>238</v>
      </c>
      <c r="F47" s="2" t="s">
        <v>202</v>
      </c>
      <c r="G47" s="2">
        <v>2</v>
      </c>
      <c r="H47" s="2" t="s">
        <v>492</v>
      </c>
      <c r="I47" t="s">
        <v>489</v>
      </c>
      <c r="J47" s="13" t="s">
        <v>277</v>
      </c>
      <c r="K47" s="2" t="s">
        <v>506</v>
      </c>
      <c r="L47" s="13" t="s">
        <v>478</v>
      </c>
      <c r="M47" s="13" t="s">
        <v>1024</v>
      </c>
      <c r="N47" s="2" t="s">
        <v>659</v>
      </c>
      <c r="O47" s="9">
        <v>2</v>
      </c>
      <c r="P47" s="9"/>
      <c r="Q47" s="9"/>
      <c r="R47" s="26"/>
      <c r="S47" s="26"/>
      <c r="T47" s="26"/>
      <c r="U47" s="47">
        <v>37.2</v>
      </c>
      <c r="V47" s="47">
        <v>18.6</v>
      </c>
      <c r="W47" s="22"/>
      <c r="X47" s="6">
        <v>1.55</v>
      </c>
      <c r="Y47">
        <v>18</v>
      </c>
      <c r="Z47">
        <v>12</v>
      </c>
      <c r="AA47">
        <v>0</v>
      </c>
      <c r="AB47" s="47">
        <v>18.6</v>
      </c>
      <c r="AG47">
        <v>1</v>
      </c>
      <c r="AH47">
        <v>11</v>
      </c>
      <c r="AI47">
        <v>0</v>
      </c>
      <c r="AJ47" s="22">
        <v>1.55</v>
      </c>
      <c r="AK47" s="22"/>
      <c r="AW47" s="7"/>
      <c r="BD47" s="7"/>
      <c r="BE47" s="16"/>
      <c r="BF47" s="16"/>
      <c r="BG47" s="22">
        <v>1.55</v>
      </c>
      <c r="BP47" s="36"/>
      <c r="BS47" s="20"/>
      <c r="BW47" s="19">
        <v>37.2</v>
      </c>
      <c r="BX47" s="19">
        <v>18.6</v>
      </c>
      <c r="CJ47">
        <v>1401</v>
      </c>
      <c r="CK47" s="2" t="s">
        <v>506</v>
      </c>
    </row>
    <row r="48" spans="1:89" ht="12.75">
      <c r="A48" s="14">
        <v>1401</v>
      </c>
      <c r="B48" s="13" t="s">
        <v>916</v>
      </c>
      <c r="C48" s="13" t="s">
        <v>1089</v>
      </c>
      <c r="D48" s="13" t="s">
        <v>39</v>
      </c>
      <c r="E48" s="13" t="s">
        <v>238</v>
      </c>
      <c r="F48" s="2" t="s">
        <v>203</v>
      </c>
      <c r="G48" s="2">
        <v>2</v>
      </c>
      <c r="H48" s="2" t="s">
        <v>492</v>
      </c>
      <c r="I48" t="s">
        <v>611</v>
      </c>
      <c r="J48" s="13" t="s">
        <v>277</v>
      </c>
      <c r="K48" s="2" t="s">
        <v>595</v>
      </c>
      <c r="L48" s="13" t="s">
        <v>478</v>
      </c>
      <c r="M48" s="13" t="s">
        <v>6</v>
      </c>
      <c r="N48" s="2" t="s">
        <v>661</v>
      </c>
      <c r="O48" s="9"/>
      <c r="P48" s="9">
        <v>9</v>
      </c>
      <c r="Q48" s="9"/>
      <c r="R48" s="26">
        <v>5</v>
      </c>
      <c r="S48" s="26">
        <v>2</v>
      </c>
      <c r="T48" s="26">
        <v>0</v>
      </c>
      <c r="U48" s="47">
        <v>5.1</v>
      </c>
      <c r="V48" s="47"/>
      <c r="W48" s="22">
        <v>11.333333333333332</v>
      </c>
      <c r="AB48" s="47"/>
      <c r="AD48">
        <v>8</v>
      </c>
      <c r="AE48">
        <v>6</v>
      </c>
      <c r="AF48" s="22">
        <v>0.425</v>
      </c>
      <c r="AK48" s="22">
        <v>0.9444444444444443</v>
      </c>
      <c r="BS48" s="20"/>
      <c r="BW48" s="19">
        <v>5.1</v>
      </c>
      <c r="CJ48">
        <v>1401</v>
      </c>
      <c r="CK48" s="2" t="s">
        <v>595</v>
      </c>
    </row>
    <row r="49" spans="1:89" ht="12.75">
      <c r="A49" s="14">
        <v>1401</v>
      </c>
      <c r="B49" s="13" t="s">
        <v>916</v>
      </c>
      <c r="C49" s="13" t="s">
        <v>1089</v>
      </c>
      <c r="D49" s="13" t="s">
        <v>39</v>
      </c>
      <c r="E49" s="13" t="s">
        <v>238</v>
      </c>
      <c r="F49" s="2" t="s">
        <v>189</v>
      </c>
      <c r="G49" s="2">
        <v>2</v>
      </c>
      <c r="H49" s="2" t="s">
        <v>492</v>
      </c>
      <c r="I49" t="s">
        <v>956</v>
      </c>
      <c r="J49" s="13" t="s">
        <v>277</v>
      </c>
      <c r="K49" s="2" t="s">
        <v>503</v>
      </c>
      <c r="L49" s="13" t="s">
        <v>478</v>
      </c>
      <c r="M49" s="13" t="s">
        <v>946</v>
      </c>
      <c r="N49" s="2" t="s">
        <v>234</v>
      </c>
      <c r="O49" s="9">
        <v>1</v>
      </c>
      <c r="P49" s="9"/>
      <c r="Q49" s="9"/>
      <c r="R49" s="26"/>
      <c r="S49" s="26"/>
      <c r="T49" s="26"/>
      <c r="U49" s="47">
        <v>18.6</v>
      </c>
      <c r="V49" s="47">
        <v>18.6</v>
      </c>
      <c r="X49" s="6">
        <v>1.55</v>
      </c>
      <c r="AB49" s="47"/>
      <c r="AC49">
        <v>1</v>
      </c>
      <c r="AD49">
        <v>11</v>
      </c>
      <c r="AE49">
        <v>0</v>
      </c>
      <c r="AF49" s="22">
        <v>1.55</v>
      </c>
      <c r="AG49">
        <v>1</v>
      </c>
      <c r="AH49">
        <v>11</v>
      </c>
      <c r="AI49">
        <v>0</v>
      </c>
      <c r="AJ49" s="22">
        <v>1.55</v>
      </c>
      <c r="AK49" s="22"/>
      <c r="AX49" s="7"/>
      <c r="AY49" s="16"/>
      <c r="AZ49" s="16"/>
      <c r="BG49" s="22">
        <v>1.55</v>
      </c>
      <c r="BP49" s="36"/>
      <c r="BS49" s="20"/>
      <c r="BW49" s="19">
        <v>18.6</v>
      </c>
      <c r="BX49" s="19">
        <v>18.6</v>
      </c>
      <c r="CJ49">
        <v>1401</v>
      </c>
      <c r="CK49" s="2" t="s">
        <v>503</v>
      </c>
    </row>
    <row r="50" spans="1:89" ht="12.75">
      <c r="A50" s="14">
        <v>1401</v>
      </c>
      <c r="B50" s="13" t="s">
        <v>916</v>
      </c>
      <c r="C50" s="13" t="s">
        <v>1089</v>
      </c>
      <c r="D50" s="13" t="s">
        <v>39</v>
      </c>
      <c r="E50" s="13" t="s">
        <v>238</v>
      </c>
      <c r="F50" s="2" t="s">
        <v>190</v>
      </c>
      <c r="G50" s="2">
        <v>2</v>
      </c>
      <c r="H50" s="2" t="s">
        <v>492</v>
      </c>
      <c r="I50" t="s">
        <v>1068</v>
      </c>
      <c r="J50" s="13" t="s">
        <v>277</v>
      </c>
      <c r="K50" s="2" t="s">
        <v>504</v>
      </c>
      <c r="L50" s="13" t="s">
        <v>478</v>
      </c>
      <c r="M50" s="13" t="s">
        <v>1013</v>
      </c>
      <c r="N50" s="2" t="s">
        <v>1285</v>
      </c>
      <c r="O50" s="9">
        <v>1</v>
      </c>
      <c r="P50" s="9"/>
      <c r="Q50" s="9"/>
      <c r="R50" s="26"/>
      <c r="S50" s="26"/>
      <c r="T50" s="26"/>
      <c r="U50" s="47">
        <v>18.6</v>
      </c>
      <c r="V50" s="47">
        <v>18.6</v>
      </c>
      <c r="X50" s="6">
        <v>1.55</v>
      </c>
      <c r="AB50" s="47"/>
      <c r="AC50">
        <v>1</v>
      </c>
      <c r="AD50">
        <v>11</v>
      </c>
      <c r="AE50">
        <v>0</v>
      </c>
      <c r="AF50" s="22">
        <v>1.55</v>
      </c>
      <c r="AG50">
        <v>1</v>
      </c>
      <c r="AH50">
        <v>11</v>
      </c>
      <c r="AI50">
        <v>0</v>
      </c>
      <c r="AJ50" s="22">
        <v>1.55</v>
      </c>
      <c r="AK50" s="22"/>
      <c r="AX50" s="7"/>
      <c r="AY50" s="16"/>
      <c r="AZ50" s="16"/>
      <c r="BG50" s="22">
        <v>1.55</v>
      </c>
      <c r="BP50" s="36"/>
      <c r="BS50" s="20"/>
      <c r="BW50" s="19">
        <v>18.6</v>
      </c>
      <c r="BX50" s="19">
        <v>18.6</v>
      </c>
      <c r="CJ50">
        <v>1401</v>
      </c>
      <c r="CK50" s="2" t="s">
        <v>504</v>
      </c>
    </row>
    <row r="52" spans="1:90" ht="12.75">
      <c r="A52" s="18">
        <v>1402</v>
      </c>
      <c r="B52" s="13" t="s">
        <v>831</v>
      </c>
      <c r="C52" s="13" t="s">
        <v>1089</v>
      </c>
      <c r="D52" s="13" t="s">
        <v>39</v>
      </c>
      <c r="E52" s="13" t="s">
        <v>242</v>
      </c>
      <c r="F52" s="35" t="s">
        <v>206</v>
      </c>
      <c r="G52" s="2">
        <v>2</v>
      </c>
      <c r="H52" s="2" t="s">
        <v>492</v>
      </c>
      <c r="I52" s="2" t="s">
        <v>485</v>
      </c>
      <c r="J52" s="13" t="s">
        <v>277</v>
      </c>
      <c r="K52" s="2" t="s">
        <v>500</v>
      </c>
      <c r="L52" s="13" t="s">
        <v>478</v>
      </c>
      <c r="M52" s="13" t="s">
        <v>653</v>
      </c>
      <c r="N52" s="2" t="s">
        <v>6</v>
      </c>
      <c r="O52" s="9">
        <v>2</v>
      </c>
      <c r="P52" s="9"/>
      <c r="Q52" s="9"/>
      <c r="R52" s="26"/>
      <c r="S52" s="26"/>
      <c r="T52" s="26"/>
      <c r="U52" s="47">
        <v>37.4</v>
      </c>
      <c r="V52" s="47">
        <v>18.7</v>
      </c>
      <c r="W52" s="22"/>
      <c r="X52" s="6">
        <v>1.5583333333333333</v>
      </c>
      <c r="AG52">
        <v>1</v>
      </c>
      <c r="AH52">
        <v>11</v>
      </c>
      <c r="AI52">
        <v>2</v>
      </c>
      <c r="AJ52" s="22">
        <v>1.5583333333333333</v>
      </c>
      <c r="AK52" s="22"/>
      <c r="BG52" s="7"/>
      <c r="BP52" s="36"/>
      <c r="BS52" s="20"/>
      <c r="BW52" s="19">
        <v>37.4</v>
      </c>
      <c r="BX52" s="19">
        <v>18.7</v>
      </c>
      <c r="CJ52">
        <v>1402</v>
      </c>
      <c r="CK52" s="2" t="s">
        <v>500</v>
      </c>
      <c r="CL52" t="s">
        <v>74</v>
      </c>
    </row>
    <row r="53" spans="1:89" ht="12.75">
      <c r="A53" s="18">
        <v>1402</v>
      </c>
      <c r="B53" s="13" t="s">
        <v>831</v>
      </c>
      <c r="C53" s="13" t="s">
        <v>1089</v>
      </c>
      <c r="D53" s="13" t="s">
        <v>39</v>
      </c>
      <c r="E53" s="13" t="s">
        <v>242</v>
      </c>
      <c r="F53" s="35" t="s">
        <v>207</v>
      </c>
      <c r="G53" s="2">
        <v>2</v>
      </c>
      <c r="H53" s="2" t="s">
        <v>492</v>
      </c>
      <c r="I53" s="2" t="s">
        <v>488</v>
      </c>
      <c r="J53" s="13" t="s">
        <v>277</v>
      </c>
      <c r="K53" s="2" t="s">
        <v>504</v>
      </c>
      <c r="L53" s="13" t="s">
        <v>478</v>
      </c>
      <c r="M53" s="13" t="s">
        <v>1013</v>
      </c>
      <c r="N53" s="2" t="s">
        <v>6</v>
      </c>
      <c r="O53" s="9">
        <v>2</v>
      </c>
      <c r="P53" s="9"/>
      <c r="Q53" s="9"/>
      <c r="R53" s="26"/>
      <c r="S53" s="26"/>
      <c r="T53" s="26"/>
      <c r="U53" s="47">
        <v>37.4</v>
      </c>
      <c r="V53" s="47">
        <v>18.7</v>
      </c>
      <c r="W53" s="22"/>
      <c r="X53" s="6">
        <v>1.5583333333333333</v>
      </c>
      <c r="AG53">
        <v>1</v>
      </c>
      <c r="AH53">
        <v>11</v>
      </c>
      <c r="AI53">
        <v>2</v>
      </c>
      <c r="AJ53" s="22">
        <v>1.5583333333333333</v>
      </c>
      <c r="AK53" s="22"/>
      <c r="BG53" s="7"/>
      <c r="BP53" s="36"/>
      <c r="BS53" s="20"/>
      <c r="BW53" s="19">
        <v>37.4</v>
      </c>
      <c r="BX53" s="19">
        <v>18.7</v>
      </c>
      <c r="CJ53">
        <v>1402</v>
      </c>
      <c r="CK53" s="2" t="s">
        <v>504</v>
      </c>
    </row>
    <row r="54" spans="1:90" ht="12.75">
      <c r="A54" s="18">
        <v>1402</v>
      </c>
      <c r="B54" s="13" t="s">
        <v>831</v>
      </c>
      <c r="C54" s="13" t="s">
        <v>1089</v>
      </c>
      <c r="D54" s="13" t="s">
        <v>39</v>
      </c>
      <c r="E54" s="13" t="s">
        <v>242</v>
      </c>
      <c r="F54" s="35" t="s">
        <v>208</v>
      </c>
      <c r="G54" s="2">
        <v>2</v>
      </c>
      <c r="H54" s="2" t="s">
        <v>492</v>
      </c>
      <c r="I54" s="2" t="s">
        <v>609</v>
      </c>
      <c r="J54" s="13" t="s">
        <v>277</v>
      </c>
      <c r="K54" s="2" t="s">
        <v>595</v>
      </c>
      <c r="L54" s="13" t="s">
        <v>478</v>
      </c>
      <c r="M54" s="13" t="s">
        <v>6</v>
      </c>
      <c r="N54" s="2" t="s">
        <v>6</v>
      </c>
      <c r="O54" s="9"/>
      <c r="P54" s="9">
        <v>9</v>
      </c>
      <c r="Q54" s="9"/>
      <c r="R54" s="26">
        <v>5</v>
      </c>
      <c r="S54" s="26">
        <v>2</v>
      </c>
      <c r="T54" s="26">
        <v>0</v>
      </c>
      <c r="U54" s="47">
        <v>5.1</v>
      </c>
      <c r="V54" s="47"/>
      <c r="W54" s="22">
        <v>11.333333333333332</v>
      </c>
      <c r="X54" s="6"/>
      <c r="AD54">
        <v>8</v>
      </c>
      <c r="AE54">
        <v>6</v>
      </c>
      <c r="AF54" s="22">
        <v>0.425</v>
      </c>
      <c r="AK54" s="22">
        <v>0.9444444444444443</v>
      </c>
      <c r="BP54" s="36"/>
      <c r="BS54" s="20"/>
      <c r="BW54" s="19">
        <v>5.1</v>
      </c>
      <c r="CJ54">
        <v>1402</v>
      </c>
      <c r="CK54" s="2" t="s">
        <v>595</v>
      </c>
      <c r="CL54" t="s">
        <v>76</v>
      </c>
    </row>
    <row r="55" spans="1:89" ht="12.75">
      <c r="A55" s="18">
        <v>1402</v>
      </c>
      <c r="B55" s="13" t="s">
        <v>831</v>
      </c>
      <c r="C55" s="13" t="s">
        <v>1089</v>
      </c>
      <c r="D55" s="13" t="s">
        <v>39</v>
      </c>
      <c r="E55" s="13" t="s">
        <v>242</v>
      </c>
      <c r="F55" s="35" t="s">
        <v>209</v>
      </c>
      <c r="G55" s="2">
        <v>2</v>
      </c>
      <c r="H55" s="2" t="s">
        <v>492</v>
      </c>
      <c r="I55" s="2" t="s">
        <v>321</v>
      </c>
      <c r="J55" s="13" t="s">
        <v>277</v>
      </c>
      <c r="K55" s="2" t="s">
        <v>494</v>
      </c>
      <c r="L55" s="13" t="s">
        <v>478</v>
      </c>
      <c r="M55" s="13" t="s">
        <v>278</v>
      </c>
      <c r="N55" s="2" t="s">
        <v>234</v>
      </c>
      <c r="O55" s="9">
        <v>1</v>
      </c>
      <c r="P55" s="9"/>
      <c r="Q55" s="9"/>
      <c r="R55" s="26"/>
      <c r="S55" s="26"/>
      <c r="T55" s="26"/>
      <c r="U55" s="47">
        <v>18.6</v>
      </c>
      <c r="V55" s="47">
        <v>18.6</v>
      </c>
      <c r="W55" s="22"/>
      <c r="X55" s="6">
        <v>1.55</v>
      </c>
      <c r="AC55">
        <v>1</v>
      </c>
      <c r="AD55">
        <v>11</v>
      </c>
      <c r="AE55">
        <v>0</v>
      </c>
      <c r="AF55" s="22">
        <v>1.55</v>
      </c>
      <c r="AG55">
        <v>1</v>
      </c>
      <c r="AH55">
        <v>11</v>
      </c>
      <c r="AI55">
        <v>0</v>
      </c>
      <c r="AJ55" s="22">
        <v>1.55</v>
      </c>
      <c r="BG55" s="22">
        <v>1.55</v>
      </c>
      <c r="BS55" s="20"/>
      <c r="BW55" s="19">
        <v>18.6</v>
      </c>
      <c r="BX55" s="19">
        <v>18.6</v>
      </c>
      <c r="CJ55">
        <v>1402</v>
      </c>
      <c r="CK55" s="2" t="s">
        <v>494</v>
      </c>
    </row>
    <row r="57" spans="1:89" ht="12.75">
      <c r="A57" s="18">
        <v>1402</v>
      </c>
      <c r="B57" s="13" t="s">
        <v>831</v>
      </c>
      <c r="C57" s="13" t="s">
        <v>1089</v>
      </c>
      <c r="D57" s="13" t="s">
        <v>39</v>
      </c>
      <c r="E57" s="13" t="s">
        <v>242</v>
      </c>
      <c r="F57" s="35" t="s">
        <v>211</v>
      </c>
      <c r="G57" s="2">
        <v>3</v>
      </c>
      <c r="H57" s="2" t="s">
        <v>492</v>
      </c>
      <c r="I57" s="2" t="s">
        <v>322</v>
      </c>
      <c r="J57" s="13" t="s">
        <v>277</v>
      </c>
      <c r="K57" s="2" t="s">
        <v>494</v>
      </c>
      <c r="L57" s="13" t="s">
        <v>478</v>
      </c>
      <c r="M57" s="13" t="s">
        <v>278</v>
      </c>
      <c r="N57" s="2" t="s">
        <v>6</v>
      </c>
      <c r="O57" s="9">
        <v>0.5</v>
      </c>
      <c r="P57" s="9"/>
      <c r="Q57" s="9"/>
      <c r="R57" s="26"/>
      <c r="S57" s="26"/>
      <c r="T57" s="26"/>
      <c r="U57" s="47">
        <v>9.3</v>
      </c>
      <c r="V57" s="47">
        <v>18.6</v>
      </c>
      <c r="W57" s="22"/>
      <c r="X57" s="6">
        <v>1.55</v>
      </c>
      <c r="AB57" s="47"/>
      <c r="AD57">
        <v>15</v>
      </c>
      <c r="AE57">
        <v>6</v>
      </c>
      <c r="AF57" s="22">
        <v>0.775</v>
      </c>
      <c r="AG57">
        <v>1</v>
      </c>
      <c r="AH57">
        <v>11</v>
      </c>
      <c r="AI57">
        <v>0</v>
      </c>
      <c r="AJ57" s="22">
        <v>1.55</v>
      </c>
      <c r="AV57" s="7"/>
      <c r="BP57" s="36"/>
      <c r="BS57" s="20"/>
      <c r="BW57" s="19">
        <v>9.3</v>
      </c>
      <c r="BX57" s="19">
        <v>18.6</v>
      </c>
      <c r="CJ57">
        <v>1402</v>
      </c>
      <c r="CK57" s="2" t="s">
        <v>494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5742187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14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00390625" style="0" customWidth="1"/>
    <col min="10" max="10" width="7.57421875" style="0" customWidth="1"/>
    <col min="11" max="11" width="22.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744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14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1398</v>
      </c>
      <c r="B9" s="13" t="s">
        <v>916</v>
      </c>
      <c r="C9" s="13" t="s">
        <v>1089</v>
      </c>
      <c r="D9" s="13" t="s">
        <v>18</v>
      </c>
      <c r="E9" s="13" t="s">
        <v>236</v>
      </c>
      <c r="F9" s="2" t="s">
        <v>50</v>
      </c>
      <c r="G9" s="2">
        <v>2</v>
      </c>
      <c r="H9" s="2" t="s">
        <v>744</v>
      </c>
      <c r="I9" s="2" t="s">
        <v>1070</v>
      </c>
      <c r="J9" s="13" t="s">
        <v>277</v>
      </c>
      <c r="K9" s="2" t="s">
        <v>748</v>
      </c>
      <c r="L9" s="13" t="s">
        <v>754</v>
      </c>
      <c r="M9" s="13" t="s">
        <v>1014</v>
      </c>
      <c r="N9" s="2" t="s">
        <v>702</v>
      </c>
      <c r="O9" s="9">
        <v>1</v>
      </c>
      <c r="P9" s="9"/>
      <c r="Q9" s="9"/>
      <c r="R9" s="26">
        <v>15</v>
      </c>
      <c r="S9" s="26">
        <v>0</v>
      </c>
      <c r="T9" s="26">
        <v>0</v>
      </c>
      <c r="U9" s="47">
        <v>15</v>
      </c>
      <c r="V9" s="47">
        <v>15</v>
      </c>
      <c r="W9" s="22"/>
      <c r="X9" s="6">
        <v>1.25</v>
      </c>
      <c r="Y9">
        <v>15</v>
      </c>
      <c r="Z9">
        <v>0</v>
      </c>
      <c r="AA9">
        <v>0</v>
      </c>
      <c r="AB9" s="47">
        <v>15</v>
      </c>
      <c r="AC9">
        <v>1</v>
      </c>
      <c r="AD9">
        <v>5</v>
      </c>
      <c r="AE9">
        <v>0</v>
      </c>
      <c r="AF9" s="22">
        <v>1.25</v>
      </c>
      <c r="AJ9" s="22">
        <v>1.25</v>
      </c>
      <c r="AK9" s="22"/>
      <c r="AP9" s="36"/>
      <c r="AQ9" s="36"/>
      <c r="AR9" s="36"/>
      <c r="AS9" s="36"/>
      <c r="AT9" s="36"/>
      <c r="BG9" s="22">
        <v>1.25</v>
      </c>
      <c r="BP9" s="47"/>
      <c r="BQ9" s="38"/>
      <c r="BR9" s="38"/>
      <c r="BS9" s="20"/>
      <c r="BT9" s="36"/>
      <c r="BU9" s="36"/>
      <c r="BV9" s="38"/>
      <c r="BW9" s="19">
        <v>15</v>
      </c>
      <c r="BX9" s="19">
        <v>15</v>
      </c>
      <c r="CJ9">
        <v>1398</v>
      </c>
      <c r="CK9" s="2" t="s">
        <v>748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646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3" customWidth="1"/>
    <col min="2" max="2" width="8.7109375" style="13" customWidth="1"/>
    <col min="3" max="4" width="9.140625" style="13" customWidth="1"/>
    <col min="5" max="5" width="6.421875" style="17" customWidth="1"/>
    <col min="6" max="6" width="9.421875" style="26" customWidth="1"/>
    <col min="7" max="7" width="9.00390625" style="17" customWidth="1"/>
    <col min="8" max="8" width="13.421875" style="2" customWidth="1"/>
    <col min="9" max="9" width="9.8515625" style="9" customWidth="1"/>
    <col min="10" max="10" width="14.421875" style="6" customWidth="1"/>
    <col min="11" max="11" width="44.57421875" style="2" customWidth="1"/>
    <col min="12" max="12" width="7.7109375" style="13" customWidth="1"/>
    <col min="13" max="13" width="45.8515625" style="17" hidden="1" customWidth="1"/>
    <col min="14" max="14" width="6.421875" style="13" hidden="1" customWidth="1"/>
    <col min="15" max="15" width="11.28125" style="13" hidden="1" customWidth="1"/>
    <col min="16" max="16" width="30.8515625" style="2" customWidth="1"/>
    <col min="17" max="17" width="9.8515625" style="9" customWidth="1"/>
    <col min="18" max="18" width="9.00390625" style="9" customWidth="1"/>
    <col min="19" max="19" width="8.28125" style="9" customWidth="1"/>
    <col min="20" max="22" width="14.28125" style="26" customWidth="1"/>
    <col min="23" max="23" width="13.57421875" style="22" customWidth="1"/>
    <col min="24" max="24" width="14.421875" style="22" customWidth="1"/>
    <col min="25" max="25" width="16.140625" style="22" customWidth="1"/>
    <col min="26" max="26" width="14.421875" style="22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14062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45.8515625" style="0" customWidth="1"/>
    <col min="92" max="92" width="233.851562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397</v>
      </c>
      <c r="C1" s="4" t="s">
        <v>370</v>
      </c>
      <c r="D1" s="3"/>
      <c r="F1" s="27"/>
      <c r="G1" s="41"/>
      <c r="H1" s="3"/>
      <c r="I1" s="43"/>
      <c r="J1" s="7"/>
      <c r="L1" s="15"/>
      <c r="N1" s="15"/>
      <c r="O1" s="15"/>
      <c r="Q1" s="43"/>
      <c r="R1" s="43"/>
      <c r="S1" s="43"/>
      <c r="T1" s="27"/>
      <c r="U1" s="27"/>
      <c r="V1" s="27"/>
      <c r="W1" s="37"/>
      <c r="X1" s="37"/>
      <c r="Y1" s="37"/>
      <c r="Z1" s="37"/>
      <c r="AA1" s="37"/>
      <c r="AB1" s="37"/>
      <c r="AC1" s="37"/>
      <c r="AD1" s="37"/>
      <c r="AE1" s="34"/>
      <c r="AF1" s="34"/>
      <c r="AG1" s="34"/>
      <c r="AH1" s="34"/>
      <c r="AI1" s="34"/>
      <c r="AJ1" s="34"/>
      <c r="AK1" s="34"/>
      <c r="AL1" s="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6"/>
      <c r="BD1" s="37"/>
      <c r="BE1" s="37"/>
      <c r="BF1" s="37"/>
      <c r="BG1" s="37"/>
      <c r="BH1" s="37"/>
      <c r="BI1" s="37"/>
      <c r="BJ1" s="36"/>
      <c r="BK1" s="36"/>
      <c r="BL1" s="36"/>
      <c r="BM1" s="36"/>
      <c r="BN1" s="36"/>
      <c r="BQ1" s="16"/>
      <c r="BR1" s="36"/>
      <c r="BS1" s="38"/>
      <c r="BY1" s="37"/>
      <c r="BZ1" s="37"/>
      <c r="CA1" s="36"/>
      <c r="CB1" s="36"/>
      <c r="CC1" s="36"/>
      <c r="CD1" s="36"/>
      <c r="CE1" s="36"/>
      <c r="CF1" s="36"/>
      <c r="CG1" s="34"/>
      <c r="CH1" s="34"/>
      <c r="CI1" s="37"/>
      <c r="CJ1" s="34"/>
      <c r="CK1" s="34"/>
      <c r="CL1" s="16"/>
    </row>
    <row r="2" spans="1:90" ht="12.75">
      <c r="A2" s="14"/>
      <c r="B2" s="15"/>
      <c r="E2" s="13"/>
      <c r="F2" s="27"/>
      <c r="G2" s="41"/>
      <c r="H2" s="3"/>
      <c r="I2" s="43"/>
      <c r="J2" s="7"/>
      <c r="L2" s="15"/>
      <c r="N2" s="15"/>
      <c r="O2" s="15"/>
      <c r="Q2" s="43"/>
      <c r="R2" s="43"/>
      <c r="S2" s="43"/>
      <c r="T2" s="27"/>
      <c r="U2" s="27"/>
      <c r="V2" s="27"/>
      <c r="W2" s="37"/>
      <c r="X2" s="37"/>
      <c r="Y2" s="37"/>
      <c r="Z2" s="37"/>
      <c r="AA2" s="37"/>
      <c r="AB2" s="37"/>
      <c r="AC2" s="37"/>
      <c r="AD2" s="37"/>
      <c r="AE2" s="34"/>
      <c r="AF2" s="34"/>
      <c r="AG2" s="34"/>
      <c r="AH2" s="34"/>
      <c r="AI2" s="34"/>
      <c r="AJ2" s="34"/>
      <c r="AK2" s="34"/>
      <c r="AL2" s="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6"/>
      <c r="BD2" s="37"/>
      <c r="BE2" s="37"/>
      <c r="BF2" s="37"/>
      <c r="BG2" s="37"/>
      <c r="BH2" s="37"/>
      <c r="BI2" s="37"/>
      <c r="BJ2" s="36"/>
      <c r="BK2" s="36"/>
      <c r="BL2" s="36"/>
      <c r="BM2" s="36"/>
      <c r="BN2" s="36"/>
      <c r="BQ2" s="16"/>
      <c r="BR2" s="36"/>
      <c r="BS2" s="38"/>
      <c r="BY2" s="37"/>
      <c r="BZ2" s="37"/>
      <c r="CA2" s="36"/>
      <c r="CB2" s="36"/>
      <c r="CC2" s="36"/>
      <c r="CD2" s="36"/>
      <c r="CE2" s="36"/>
      <c r="CF2" s="36"/>
      <c r="CG2" s="34"/>
      <c r="CH2" s="34"/>
      <c r="CI2" s="37"/>
      <c r="CJ2" s="34"/>
      <c r="CK2" s="34"/>
      <c r="CL2" s="16"/>
    </row>
    <row r="3" spans="1:94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4" t="s">
        <v>914</v>
      </c>
      <c r="J3" s="10" t="s">
        <v>1005</v>
      </c>
      <c r="K3" s="4" t="s">
        <v>540</v>
      </c>
      <c r="L3" s="14" t="s">
        <v>347</v>
      </c>
      <c r="M3" s="42" t="s">
        <v>1188</v>
      </c>
      <c r="N3" s="14" t="s">
        <v>1187</v>
      </c>
      <c r="O3" s="14" t="s">
        <v>479</v>
      </c>
      <c r="P3" s="4" t="s">
        <v>1035</v>
      </c>
      <c r="Q3" s="44" t="s">
        <v>914</v>
      </c>
      <c r="R3" s="44" t="s">
        <v>914</v>
      </c>
      <c r="S3" s="51" t="s">
        <v>910</v>
      </c>
      <c r="T3" s="46" t="s">
        <v>1236</v>
      </c>
      <c r="U3" s="46" t="s">
        <v>1236</v>
      </c>
      <c r="V3" s="46" t="s">
        <v>1236</v>
      </c>
      <c r="W3" s="30" t="s">
        <v>1236</v>
      </c>
      <c r="X3" s="30" t="s">
        <v>1005</v>
      </c>
      <c r="Y3" s="30" t="s">
        <v>1007</v>
      </c>
      <c r="Z3" s="30" t="s">
        <v>1005</v>
      </c>
      <c r="AA3" s="8" t="s">
        <v>1005</v>
      </c>
      <c r="AB3" s="8" t="s">
        <v>1005</v>
      </c>
      <c r="AC3" s="8" t="s">
        <v>1005</v>
      </c>
      <c r="AD3" s="8" t="s">
        <v>1005</v>
      </c>
      <c r="AE3" s="8" t="s">
        <v>1236</v>
      </c>
      <c r="AF3" s="25" t="s">
        <v>1236</v>
      </c>
      <c r="AG3" s="8" t="s">
        <v>1236</v>
      </c>
      <c r="AH3" s="21" t="s">
        <v>1236</v>
      </c>
      <c r="AI3" s="21" t="s">
        <v>1005</v>
      </c>
      <c r="AJ3" s="21" t="s">
        <v>1005</v>
      </c>
      <c r="AK3" s="21" t="s">
        <v>1005</v>
      </c>
      <c r="AL3" s="10" t="s">
        <v>1005</v>
      </c>
      <c r="AM3" s="30" t="s">
        <v>1003</v>
      </c>
      <c r="AN3" s="30" t="s">
        <v>1161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1005</v>
      </c>
      <c r="AV3" s="30" t="s">
        <v>1005</v>
      </c>
      <c r="AW3" s="30" t="s">
        <v>1107</v>
      </c>
      <c r="AX3" s="30" t="s">
        <v>1118</v>
      </c>
      <c r="AY3" s="30" t="s">
        <v>757</v>
      </c>
      <c r="AZ3" s="30" t="s">
        <v>466</v>
      </c>
      <c r="BA3" s="30" t="s">
        <v>1252</v>
      </c>
      <c r="BB3" s="30" t="s">
        <v>822</v>
      </c>
      <c r="BC3" s="29" t="s">
        <v>738</v>
      </c>
      <c r="BD3" s="30" t="s">
        <v>1136</v>
      </c>
      <c r="BE3" s="30" t="s">
        <v>859</v>
      </c>
      <c r="BF3" s="30" t="s">
        <v>995</v>
      </c>
      <c r="BG3" s="30" t="s">
        <v>1193</v>
      </c>
      <c r="BH3" s="30" t="s">
        <v>775</v>
      </c>
      <c r="BI3" s="30" t="s">
        <v>934</v>
      </c>
      <c r="BJ3" s="29" t="s">
        <v>474</v>
      </c>
      <c r="BK3" s="29" t="s">
        <v>1232</v>
      </c>
      <c r="BL3" s="29" t="s">
        <v>1237</v>
      </c>
      <c r="BM3" s="29" t="s">
        <v>514</v>
      </c>
      <c r="BN3" s="29" t="s">
        <v>572</v>
      </c>
      <c r="BO3" s="8" t="s">
        <v>1144</v>
      </c>
      <c r="BP3" s="8" t="s">
        <v>933</v>
      </c>
      <c r="BQ3" s="8" t="s">
        <v>1230</v>
      </c>
      <c r="BR3" s="29" t="s">
        <v>1233</v>
      </c>
      <c r="BS3" s="33" t="s">
        <v>572</v>
      </c>
      <c r="BT3" s="8" t="s">
        <v>634</v>
      </c>
      <c r="BU3" s="8" t="s">
        <v>1234</v>
      </c>
      <c r="BV3" s="8" t="s">
        <v>1244</v>
      </c>
      <c r="BW3" s="8" t="s">
        <v>1244</v>
      </c>
      <c r="BX3" s="8" t="s">
        <v>1243</v>
      </c>
      <c r="BY3" s="30" t="s">
        <v>1231</v>
      </c>
      <c r="BZ3" s="30" t="s">
        <v>1006</v>
      </c>
      <c r="CA3" s="29" t="s">
        <v>697</v>
      </c>
      <c r="CB3" s="29" t="s">
        <v>911</v>
      </c>
      <c r="CC3" s="29" t="s">
        <v>1263</v>
      </c>
      <c r="CD3" s="29" t="s">
        <v>1238</v>
      </c>
      <c r="CE3" s="29" t="s">
        <v>630</v>
      </c>
      <c r="CF3" s="29" t="s">
        <v>630</v>
      </c>
      <c r="CG3" s="21" t="s">
        <v>1263</v>
      </c>
      <c r="CH3" s="21" t="s">
        <v>637</v>
      </c>
      <c r="CI3" s="30" t="s">
        <v>1249</v>
      </c>
      <c r="CJ3" s="21" t="s">
        <v>520</v>
      </c>
      <c r="CK3" s="21" t="s">
        <v>529</v>
      </c>
      <c r="CL3" s="8" t="s">
        <v>1369</v>
      </c>
      <c r="CM3" s="8" t="s">
        <v>467</v>
      </c>
      <c r="CN3" s="8" t="s">
        <v>1048</v>
      </c>
      <c r="CO3" s="8" t="s">
        <v>443</v>
      </c>
      <c r="CP3" s="1"/>
    </row>
    <row r="4" spans="1:94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4" t="s">
        <v>919</v>
      </c>
      <c r="J4" s="10" t="s">
        <v>996</v>
      </c>
      <c r="K4" s="4" t="s">
        <v>925</v>
      </c>
      <c r="L4" s="14" t="s">
        <v>1160</v>
      </c>
      <c r="M4" s="42" t="s">
        <v>1209</v>
      </c>
      <c r="N4" s="14" t="s">
        <v>473</v>
      </c>
      <c r="O4" s="14" t="s">
        <v>473</v>
      </c>
      <c r="P4" s="4" t="s">
        <v>509</v>
      </c>
      <c r="Q4" s="44" t="s">
        <v>919</v>
      </c>
      <c r="R4" s="44" t="s">
        <v>920</v>
      </c>
      <c r="S4" s="51" t="s">
        <v>1230</v>
      </c>
      <c r="T4" s="46" t="s">
        <v>820</v>
      </c>
      <c r="U4" s="46" t="s">
        <v>820</v>
      </c>
      <c r="V4" s="46" t="s">
        <v>820</v>
      </c>
      <c r="W4" s="30" t="s">
        <v>819</v>
      </c>
      <c r="X4" s="30" t="s">
        <v>819</v>
      </c>
      <c r="Y4" s="30" t="s">
        <v>1147</v>
      </c>
      <c r="Z4" s="30" t="s">
        <v>997</v>
      </c>
      <c r="AA4" s="8" t="s">
        <v>819</v>
      </c>
      <c r="AB4" s="8" t="s">
        <v>819</v>
      </c>
      <c r="AC4" s="8" t="s">
        <v>819</v>
      </c>
      <c r="AD4" s="8" t="s">
        <v>819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8" t="s">
        <v>996</v>
      </c>
      <c r="AK4" s="8" t="s">
        <v>996</v>
      </c>
      <c r="AL4" s="10" t="s">
        <v>996</v>
      </c>
      <c r="AM4" s="30" t="s">
        <v>963</v>
      </c>
      <c r="AN4" s="30" t="s">
        <v>1004</v>
      </c>
      <c r="AO4" s="30" t="s">
        <v>78</v>
      </c>
      <c r="AP4" s="30" t="s">
        <v>78</v>
      </c>
      <c r="AQ4" s="30" t="s">
        <v>78</v>
      </c>
      <c r="AR4" s="30" t="s">
        <v>78</v>
      </c>
      <c r="AS4" s="30" t="s">
        <v>79</v>
      </c>
      <c r="AT4" s="30" t="s">
        <v>79</v>
      </c>
      <c r="AU4" s="30" t="s">
        <v>79</v>
      </c>
      <c r="AV4" s="30" t="s">
        <v>79</v>
      </c>
      <c r="AW4" s="1"/>
      <c r="AX4" s="30" t="s">
        <v>311</v>
      </c>
      <c r="AY4" s="30" t="s">
        <v>453</v>
      </c>
      <c r="AZ4" s="30"/>
      <c r="BA4" s="30" t="s">
        <v>466</v>
      </c>
      <c r="BB4" s="30" t="s">
        <v>466</v>
      </c>
      <c r="BC4" s="29"/>
      <c r="BD4" s="30"/>
      <c r="BE4" s="30" t="s">
        <v>1126</v>
      </c>
      <c r="BF4" s="30" t="s">
        <v>1109</v>
      </c>
      <c r="BG4" s="30"/>
      <c r="BH4" s="30"/>
      <c r="BI4" s="30"/>
      <c r="BJ4" s="29" t="s">
        <v>934</v>
      </c>
      <c r="BK4" s="29" t="s">
        <v>1001</v>
      </c>
      <c r="BL4" s="29" t="s">
        <v>924</v>
      </c>
      <c r="BM4" s="29" t="s">
        <v>940</v>
      </c>
      <c r="BN4" s="29" t="s">
        <v>940</v>
      </c>
      <c r="BO4" s="8" t="s">
        <v>940</v>
      </c>
      <c r="BP4" s="8" t="s">
        <v>940</v>
      </c>
      <c r="BQ4" s="8" t="s">
        <v>573</v>
      </c>
      <c r="BR4" s="29" t="s">
        <v>918</v>
      </c>
      <c r="BS4" s="33" t="s">
        <v>270</v>
      </c>
      <c r="BT4" s="8" t="s">
        <v>270</v>
      </c>
      <c r="BU4" s="8" t="s">
        <v>2</v>
      </c>
      <c r="BV4" s="8" t="s">
        <v>256</v>
      </c>
      <c r="BW4" s="8" t="s">
        <v>256</v>
      </c>
      <c r="BX4" s="8" t="s">
        <v>256</v>
      </c>
      <c r="BY4" s="30" t="s">
        <v>767</v>
      </c>
      <c r="BZ4" s="30" t="s">
        <v>982</v>
      </c>
      <c r="CA4" s="29" t="s">
        <v>902</v>
      </c>
      <c r="CB4" s="29" t="s">
        <v>697</v>
      </c>
      <c r="CC4" s="29" t="s">
        <v>921</v>
      </c>
      <c r="CD4" s="29" t="s">
        <v>922</v>
      </c>
      <c r="CE4" s="29" t="s">
        <v>78</v>
      </c>
      <c r="CF4" s="29" t="s">
        <v>79</v>
      </c>
      <c r="CG4" s="21" t="s">
        <v>508</v>
      </c>
      <c r="CH4" s="8" t="s">
        <v>7</v>
      </c>
      <c r="CI4" s="30" t="s">
        <v>917</v>
      </c>
      <c r="CJ4" s="21" t="s">
        <v>765</v>
      </c>
      <c r="CK4" s="21" t="s">
        <v>1216</v>
      </c>
      <c r="CL4" s="8"/>
      <c r="CM4" s="8"/>
      <c r="CN4" s="8" t="s">
        <v>913</v>
      </c>
      <c r="CO4" s="1" t="s">
        <v>257</v>
      </c>
      <c r="CP4" s="1"/>
    </row>
    <row r="5" spans="1:94" ht="12.75">
      <c r="A5" s="15"/>
      <c r="B5" s="15"/>
      <c r="C5" s="15"/>
      <c r="D5" s="15"/>
      <c r="E5" s="14"/>
      <c r="F5" s="27"/>
      <c r="G5" s="41"/>
      <c r="H5" s="3"/>
      <c r="I5" s="44"/>
      <c r="J5" s="11" t="s">
        <v>1</v>
      </c>
      <c r="K5" s="3"/>
      <c r="L5" s="15"/>
      <c r="M5" s="41"/>
      <c r="N5" s="14"/>
      <c r="O5" s="14"/>
      <c r="P5" s="4"/>
      <c r="Q5" s="44"/>
      <c r="R5" s="44"/>
      <c r="S5" s="44"/>
      <c r="T5" s="46" t="s">
        <v>1000</v>
      </c>
      <c r="U5" s="48" t="s">
        <v>1146</v>
      </c>
      <c r="V5" s="48" t="s">
        <v>957</v>
      </c>
      <c r="W5" s="39" t="s">
        <v>1</v>
      </c>
      <c r="X5" s="39" t="s">
        <v>531</v>
      </c>
      <c r="Y5" s="39" t="s">
        <v>531</v>
      </c>
      <c r="Z5" s="39" t="s">
        <v>531</v>
      </c>
      <c r="AA5" s="1" t="s">
        <v>1000</v>
      </c>
      <c r="AB5" s="1" t="s">
        <v>1146</v>
      </c>
      <c r="AC5" s="1" t="s">
        <v>957</v>
      </c>
      <c r="AD5" s="1" t="s">
        <v>1</v>
      </c>
      <c r="AE5" s="8" t="s">
        <v>1000</v>
      </c>
      <c r="AF5" s="1" t="s">
        <v>1146</v>
      </c>
      <c r="AG5" s="1" t="s">
        <v>957</v>
      </c>
      <c r="AH5" s="1" t="s">
        <v>1</v>
      </c>
      <c r="AI5" s="8" t="s">
        <v>1000</v>
      </c>
      <c r="AJ5" s="1" t="s">
        <v>1146</v>
      </c>
      <c r="AK5" s="1" t="s">
        <v>957</v>
      </c>
      <c r="AL5" s="11" t="s">
        <v>1</v>
      </c>
      <c r="AM5" s="30" t="s">
        <v>766</v>
      </c>
      <c r="AN5" s="30" t="s">
        <v>35</v>
      </c>
      <c r="AO5" s="30" t="s">
        <v>1000</v>
      </c>
      <c r="AP5" s="30" t="s">
        <v>1146</v>
      </c>
      <c r="AQ5" s="30" t="s">
        <v>957</v>
      </c>
      <c r="AR5" s="30" t="s">
        <v>1</v>
      </c>
      <c r="AS5" s="30" t="s">
        <v>1000</v>
      </c>
      <c r="AT5" s="30" t="s">
        <v>1146</v>
      </c>
      <c r="AU5" s="30" t="s">
        <v>957</v>
      </c>
      <c r="AV5" s="30" t="s">
        <v>1</v>
      </c>
      <c r="AW5" s="30" t="s">
        <v>35</v>
      </c>
      <c r="AX5" s="30" t="s">
        <v>35</v>
      </c>
      <c r="AY5" s="30" t="s">
        <v>81</v>
      </c>
      <c r="AZ5" s="30" t="s">
        <v>35</v>
      </c>
      <c r="BA5" s="30" t="s">
        <v>81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30" t="s">
        <v>35</v>
      </c>
      <c r="BI5" s="30" t="s">
        <v>35</v>
      </c>
      <c r="BJ5" s="29"/>
      <c r="BK5" s="29" t="s">
        <v>923</v>
      </c>
      <c r="BL5" s="29" t="s">
        <v>15</v>
      </c>
      <c r="BM5" s="29" t="s">
        <v>15</v>
      </c>
      <c r="BN5" s="29" t="s">
        <v>15</v>
      </c>
      <c r="BO5" s="8" t="s">
        <v>15</v>
      </c>
      <c r="BP5" s="8" t="s">
        <v>15</v>
      </c>
      <c r="BQ5" s="8" t="s">
        <v>634</v>
      </c>
      <c r="BR5" s="8" t="s">
        <v>0</v>
      </c>
      <c r="BS5" s="33" t="s">
        <v>1230</v>
      </c>
      <c r="BT5" s="8" t="s">
        <v>1230</v>
      </c>
      <c r="BU5" s="8" t="s">
        <v>271</v>
      </c>
      <c r="BV5" s="8" t="s">
        <v>768</v>
      </c>
      <c r="BW5" s="8" t="s">
        <v>4</v>
      </c>
      <c r="BX5" s="8" t="s">
        <v>272</v>
      </c>
      <c r="BY5" s="30" t="s">
        <v>945</v>
      </c>
      <c r="BZ5" s="30" t="s">
        <v>80</v>
      </c>
      <c r="CA5" s="29"/>
      <c r="CB5" s="29"/>
      <c r="CC5" s="29" t="s">
        <v>766</v>
      </c>
      <c r="CD5" s="29" t="s">
        <v>16</v>
      </c>
      <c r="CE5" s="29" t="s">
        <v>17</v>
      </c>
      <c r="CF5" s="29" t="s">
        <v>17</v>
      </c>
      <c r="CG5" s="21" t="s">
        <v>312</v>
      </c>
      <c r="CH5" s="21" t="s">
        <v>824</v>
      </c>
      <c r="CI5" s="30" t="s">
        <v>962</v>
      </c>
      <c r="CJ5" s="21" t="s">
        <v>830</v>
      </c>
      <c r="CK5" s="21" t="s">
        <v>929</v>
      </c>
      <c r="CL5" s="8"/>
      <c r="CM5" s="1"/>
      <c r="CN5" s="1"/>
      <c r="CO5" s="1"/>
      <c r="CP5" s="1"/>
    </row>
    <row r="6" spans="9:94" ht="12.75">
      <c r="I6" s="45"/>
      <c r="J6" s="11"/>
      <c r="N6" s="14"/>
      <c r="O6" s="14"/>
      <c r="P6" s="50"/>
      <c r="Q6" s="45"/>
      <c r="R6" s="45"/>
      <c r="S6" s="45"/>
      <c r="T6" s="46"/>
      <c r="U6" s="48"/>
      <c r="V6" s="48"/>
      <c r="W6" s="39"/>
      <c r="X6" s="39"/>
      <c r="Y6" s="39"/>
      <c r="Z6" s="3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30" t="s">
        <v>769</v>
      </c>
      <c r="AN6" s="30" t="s">
        <v>3</v>
      </c>
      <c r="AO6" s="30"/>
      <c r="AP6" s="30"/>
      <c r="AQ6" s="30"/>
      <c r="AR6" s="30"/>
      <c r="AS6" s="30"/>
      <c r="AT6" s="30"/>
      <c r="AU6" s="30"/>
      <c r="AV6" s="30"/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30" t="s">
        <v>531</v>
      </c>
      <c r="BI6" s="30" t="s">
        <v>531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0"/>
      <c r="BZ6" s="1"/>
      <c r="CA6" s="29"/>
      <c r="CB6" s="29"/>
      <c r="CC6" s="29"/>
      <c r="CD6" s="29"/>
      <c r="CE6" s="29"/>
      <c r="CF6" s="29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15</v>
      </c>
      <c r="J7" s="18">
        <v>35</v>
      </c>
      <c r="K7" s="18">
        <v>9</v>
      </c>
      <c r="L7" s="28">
        <v>10</v>
      </c>
      <c r="M7" s="18">
        <v>11</v>
      </c>
      <c r="N7" s="28">
        <v>12</v>
      </c>
      <c r="O7" s="18">
        <v>13</v>
      </c>
      <c r="P7" s="49">
        <v>14</v>
      </c>
      <c r="Q7" s="18">
        <v>15</v>
      </c>
      <c r="R7" s="28">
        <v>16</v>
      </c>
      <c r="S7" s="28">
        <v>17</v>
      </c>
      <c r="T7" s="28">
        <v>18</v>
      </c>
      <c r="U7" s="18">
        <v>19</v>
      </c>
      <c r="V7" s="28">
        <v>20</v>
      </c>
      <c r="W7" s="18">
        <v>21</v>
      </c>
      <c r="X7" s="2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8">
        <v>28</v>
      </c>
      <c r="AF7" s="18">
        <v>29</v>
      </c>
      <c r="AG7" s="28">
        <v>30</v>
      </c>
      <c r="AH7" s="18">
        <v>31</v>
      </c>
      <c r="AI7" s="28">
        <v>32</v>
      </c>
      <c r="AJ7" s="18">
        <v>33</v>
      </c>
      <c r="AK7" s="28">
        <v>34</v>
      </c>
      <c r="AL7" s="18">
        <v>35</v>
      </c>
      <c r="AM7" s="28">
        <v>36</v>
      </c>
      <c r="AN7" s="18">
        <v>37</v>
      </c>
      <c r="AO7" s="2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8">
        <v>45</v>
      </c>
      <c r="AW7" s="18">
        <v>46</v>
      </c>
      <c r="AX7" s="28">
        <v>47</v>
      </c>
      <c r="AY7" s="18">
        <v>48</v>
      </c>
      <c r="AZ7" s="28">
        <v>49</v>
      </c>
      <c r="BA7" s="18">
        <v>50</v>
      </c>
      <c r="BB7" s="28">
        <v>51</v>
      </c>
      <c r="BC7" s="18">
        <v>52</v>
      </c>
      <c r="BD7" s="28">
        <v>53</v>
      </c>
      <c r="BE7" s="18">
        <v>54</v>
      </c>
      <c r="BF7" s="28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8">
        <v>61</v>
      </c>
      <c r="BM7" s="28">
        <v>62</v>
      </c>
      <c r="BN7" s="28">
        <v>63</v>
      </c>
      <c r="BO7" s="28">
        <v>64</v>
      </c>
      <c r="BP7" s="28">
        <v>65</v>
      </c>
      <c r="BQ7" s="28">
        <v>66</v>
      </c>
      <c r="BR7" s="28">
        <v>67</v>
      </c>
      <c r="BS7" s="28">
        <v>68</v>
      </c>
      <c r="BT7" s="28">
        <v>69</v>
      </c>
      <c r="BU7" s="28">
        <v>70</v>
      </c>
      <c r="BV7" s="28">
        <v>71</v>
      </c>
      <c r="BW7" s="28">
        <v>72</v>
      </c>
      <c r="BX7" s="28">
        <v>73</v>
      </c>
      <c r="BY7" s="28">
        <v>74</v>
      </c>
      <c r="BZ7" s="28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8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4"/>
      <c r="E8" s="13"/>
      <c r="F8" s="2"/>
      <c r="G8" s="2"/>
      <c r="M8" s="2"/>
      <c r="W8" s="47"/>
      <c r="X8" s="47"/>
      <c r="Z8" s="6"/>
      <c r="AH8" s="22"/>
      <c r="AM8" s="22"/>
      <c r="BI8" s="6"/>
      <c r="BR8" s="47"/>
      <c r="BS8" s="38"/>
      <c r="BT8" s="38"/>
      <c r="BU8" s="20"/>
      <c r="BV8" s="36"/>
      <c r="BW8" s="36"/>
      <c r="BX8" s="38"/>
      <c r="BY8" s="19"/>
      <c r="BZ8" s="19"/>
      <c r="CM8" s="2"/>
    </row>
    <row r="9" spans="1:92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9</v>
      </c>
      <c r="G9" s="2">
        <v>1</v>
      </c>
      <c r="H9" s="2" t="s">
        <v>875</v>
      </c>
      <c r="I9" s="9">
        <v>9</v>
      </c>
      <c r="J9" s="22">
        <v>6.2</v>
      </c>
      <c r="K9" s="2" t="s">
        <v>558</v>
      </c>
      <c r="L9" s="13" t="s">
        <v>277</v>
      </c>
      <c r="M9" s="2" t="s">
        <v>879</v>
      </c>
      <c r="N9" s="13" t="s">
        <v>886</v>
      </c>
      <c r="O9" s="13" t="s">
        <v>656</v>
      </c>
      <c r="P9" s="2" t="s">
        <v>1325</v>
      </c>
      <c r="Q9" s="9">
        <v>9</v>
      </c>
      <c r="W9" s="47">
        <f>(1339+4/20)/2</f>
        <v>669.6</v>
      </c>
      <c r="X9" s="47">
        <f>W9/Q9</f>
        <v>74.4</v>
      </c>
      <c r="Y9" s="22">
        <v>45</v>
      </c>
      <c r="Z9" s="6">
        <f>X9/12</f>
        <v>6.2</v>
      </c>
      <c r="AD9" s="47"/>
      <c r="AH9" s="22"/>
      <c r="AI9">
        <v>6</v>
      </c>
      <c r="AJ9">
        <v>4</v>
      </c>
      <c r="AK9">
        <v>0</v>
      </c>
      <c r="AL9" s="22">
        <f>Z9*1</f>
        <v>6.2</v>
      </c>
      <c r="AM9" s="22">
        <f>Y9/12</f>
        <v>3.75</v>
      </c>
      <c r="BI9" s="6"/>
      <c r="BR9" s="47"/>
      <c r="BS9" s="38"/>
      <c r="BT9" s="38"/>
      <c r="BU9" s="20"/>
      <c r="BV9" s="36"/>
      <c r="BW9" s="36"/>
      <c r="BX9" s="38"/>
      <c r="BY9" s="19">
        <f>W9+(BQ9*12*Q9)+(BV9*Q9)</f>
        <v>669.6</v>
      </c>
      <c r="BZ9" s="19">
        <f>BY9/Q9</f>
        <v>74.4</v>
      </c>
      <c r="CL9">
        <f>A9*1</f>
        <v>1397</v>
      </c>
      <c r="CM9" s="2" t="s">
        <v>879</v>
      </c>
      <c r="CN9" t="s">
        <v>28</v>
      </c>
    </row>
    <row r="10" spans="1:92" ht="12.75">
      <c r="A10" s="14">
        <v>1397</v>
      </c>
      <c r="B10" s="13" t="s">
        <v>916</v>
      </c>
      <c r="C10" s="13" t="s">
        <v>1089</v>
      </c>
      <c r="D10" s="13" t="s">
        <v>8</v>
      </c>
      <c r="E10" s="13" t="s">
        <v>240</v>
      </c>
      <c r="F10" s="2" t="s">
        <v>20</v>
      </c>
      <c r="G10" s="2">
        <v>1</v>
      </c>
      <c r="H10" s="2" t="s">
        <v>875</v>
      </c>
      <c r="I10" s="9">
        <v>9</v>
      </c>
      <c r="J10" s="22">
        <v>6.2</v>
      </c>
      <c r="K10" s="2" t="s">
        <v>795</v>
      </c>
      <c r="L10" s="13" t="s">
        <v>277</v>
      </c>
      <c r="M10" s="2" t="s">
        <v>880</v>
      </c>
      <c r="N10" s="13" t="s">
        <v>886</v>
      </c>
      <c r="O10" s="13" t="s">
        <v>654</v>
      </c>
      <c r="P10" s="2" t="s">
        <v>1325</v>
      </c>
      <c r="Q10" s="9">
        <v>9</v>
      </c>
      <c r="W10" s="47">
        <v>669.6</v>
      </c>
      <c r="X10" s="47">
        <f>W10/Q10</f>
        <v>74.4</v>
      </c>
      <c r="Y10" s="22">
        <v>45</v>
      </c>
      <c r="Z10" s="6">
        <f>X10/12</f>
        <v>6.2</v>
      </c>
      <c r="AD10" s="47"/>
      <c r="AH10" s="22"/>
      <c r="AI10">
        <v>6</v>
      </c>
      <c r="AJ10">
        <v>4</v>
      </c>
      <c r="AK10">
        <v>0</v>
      </c>
      <c r="AL10" s="22">
        <f>Z10*1</f>
        <v>6.2</v>
      </c>
      <c r="AM10" s="22">
        <f>Y10/12</f>
        <v>3.75</v>
      </c>
      <c r="BI10" s="6"/>
      <c r="BR10" s="47"/>
      <c r="BS10" s="38"/>
      <c r="BT10" s="38"/>
      <c r="BU10" s="20"/>
      <c r="BV10" s="36"/>
      <c r="BW10" s="36"/>
      <c r="BX10" s="38"/>
      <c r="BY10" s="19">
        <f>W10+(BQ10*12*Q10)+(BV10*Q10)</f>
        <v>669.6</v>
      </c>
      <c r="BZ10" s="19">
        <f>BY10/Q10</f>
        <v>74.4</v>
      </c>
      <c r="CL10">
        <f>A10*1</f>
        <v>1397</v>
      </c>
      <c r="CM10" s="2" t="s">
        <v>880</v>
      </c>
      <c r="CN10" t="s">
        <v>639</v>
      </c>
    </row>
    <row r="11" spans="1:91" ht="12.75">
      <c r="A11" s="14">
        <v>1397</v>
      </c>
      <c r="B11" s="13" t="s">
        <v>916</v>
      </c>
      <c r="C11" s="13" t="s">
        <v>1089</v>
      </c>
      <c r="D11" s="13" t="s">
        <v>8</v>
      </c>
      <c r="E11" s="13" t="s">
        <v>240</v>
      </c>
      <c r="F11" s="2" t="s">
        <v>87</v>
      </c>
      <c r="G11" s="2">
        <v>1</v>
      </c>
      <c r="H11" s="2" t="s">
        <v>832</v>
      </c>
      <c r="I11" s="9">
        <v>9</v>
      </c>
      <c r="J11" s="22">
        <v>5.5</v>
      </c>
      <c r="K11" s="2" t="s">
        <v>1060</v>
      </c>
      <c r="L11" s="13" t="s">
        <v>277</v>
      </c>
      <c r="M11" s="2" t="s">
        <v>838</v>
      </c>
      <c r="N11" s="13" t="s">
        <v>847</v>
      </c>
      <c r="O11" s="13" t="s">
        <v>1013</v>
      </c>
      <c r="P11" s="2" t="s">
        <v>1329</v>
      </c>
      <c r="Q11" s="9">
        <v>9</v>
      </c>
      <c r="T11" s="26">
        <v>594</v>
      </c>
      <c r="U11" s="26">
        <v>0</v>
      </c>
      <c r="V11" s="26">
        <v>0</v>
      </c>
      <c r="W11" s="47">
        <f>T11+U11/20+V11/240</f>
        <v>594</v>
      </c>
      <c r="X11" s="47">
        <f>W11/Q11</f>
        <v>66</v>
      </c>
      <c r="Z11" s="6">
        <f>X11/12</f>
        <v>5.5</v>
      </c>
      <c r="AD11" s="47"/>
      <c r="AH11" s="22"/>
      <c r="AI11">
        <v>5</v>
      </c>
      <c r="AJ11">
        <v>10</v>
      </c>
      <c r="AK11">
        <v>0</v>
      </c>
      <c r="AL11" s="22">
        <f>Z11*1</f>
        <v>5.5</v>
      </c>
      <c r="AM11" s="22"/>
      <c r="BI11" s="6"/>
      <c r="BR11" s="47"/>
      <c r="BS11" s="38"/>
      <c r="BT11" s="38"/>
      <c r="BU11" s="20"/>
      <c r="BV11" s="36"/>
      <c r="BW11" s="36"/>
      <c r="BX11" s="38"/>
      <c r="BY11" s="19">
        <f>W11+(BQ11*12*Q11)+(BV11*Q11)</f>
        <v>594</v>
      </c>
      <c r="BZ11" s="19">
        <f>BY11/Q11</f>
        <v>66</v>
      </c>
      <c r="CL11">
        <f>A11*1</f>
        <v>1397</v>
      </c>
      <c r="CM11" s="2" t="s">
        <v>838</v>
      </c>
    </row>
    <row r="12" spans="1:92" ht="12.75">
      <c r="A12" s="14">
        <v>1397</v>
      </c>
      <c r="B12" s="13" t="s">
        <v>916</v>
      </c>
      <c r="C12" s="13" t="s">
        <v>1089</v>
      </c>
      <c r="D12" s="13" t="s">
        <v>8</v>
      </c>
      <c r="E12" s="13" t="s">
        <v>240</v>
      </c>
      <c r="F12" s="2" t="s">
        <v>21</v>
      </c>
      <c r="G12" s="2">
        <v>1</v>
      </c>
      <c r="H12" s="2" t="s">
        <v>878</v>
      </c>
      <c r="I12" s="9">
        <v>2</v>
      </c>
      <c r="J12" s="22">
        <v>7.75</v>
      </c>
      <c r="K12" s="2" t="s">
        <v>558</v>
      </c>
      <c r="L12" s="13" t="s">
        <v>277</v>
      </c>
      <c r="M12" s="2" t="s">
        <v>879</v>
      </c>
      <c r="N12" s="13" t="s">
        <v>886</v>
      </c>
      <c r="O12" s="13" t="s">
        <v>656</v>
      </c>
      <c r="P12" s="2" t="s">
        <v>1254</v>
      </c>
      <c r="Q12" s="9">
        <v>2</v>
      </c>
      <c r="T12" s="26">
        <v>186</v>
      </c>
      <c r="U12" s="26">
        <v>0</v>
      </c>
      <c r="V12" s="26">
        <v>0</v>
      </c>
      <c r="W12" s="47">
        <f>T12+U12/20+V12/240</f>
        <v>186</v>
      </c>
      <c r="X12" s="47">
        <f>W12/Q12</f>
        <v>93</v>
      </c>
      <c r="Z12" s="6">
        <f>X12/12</f>
        <v>7.75</v>
      </c>
      <c r="AD12" s="47"/>
      <c r="AH12" s="22"/>
      <c r="AI12">
        <v>6</v>
      </c>
      <c r="AJ12">
        <v>4</v>
      </c>
      <c r="AK12">
        <v>0</v>
      </c>
      <c r="AL12" s="22">
        <f>Z12*1</f>
        <v>7.75</v>
      </c>
      <c r="AM12" s="22"/>
      <c r="BA12" s="22">
        <v>7.75</v>
      </c>
      <c r="BI12" s="6"/>
      <c r="BR12" s="47"/>
      <c r="BS12" s="38"/>
      <c r="BT12" s="38"/>
      <c r="BU12" s="20"/>
      <c r="BV12" s="36"/>
      <c r="BW12" s="36"/>
      <c r="BX12" s="38"/>
      <c r="BY12" s="19">
        <f>W12+(BQ12*12*Q12)+(BV12*Q12)</f>
        <v>186</v>
      </c>
      <c r="BZ12" s="19">
        <f>BY12/Q12</f>
        <v>93</v>
      </c>
      <c r="CL12">
        <f>A12*1</f>
        <v>1397</v>
      </c>
      <c r="CM12" s="2" t="s">
        <v>879</v>
      </c>
      <c r="CN12" t="s">
        <v>34</v>
      </c>
    </row>
    <row r="13" spans="1:91" ht="12.75">
      <c r="A13" s="14"/>
      <c r="E13" s="13"/>
      <c r="F13" s="2"/>
      <c r="G13" s="2"/>
      <c r="M13" s="2"/>
      <c r="W13" s="47"/>
      <c r="X13" s="47"/>
      <c r="Z13" s="6"/>
      <c r="AD13" s="47"/>
      <c r="AH13" s="22"/>
      <c r="AM13" s="22"/>
      <c r="BI13" s="6"/>
      <c r="BR13" s="47"/>
      <c r="BS13" s="38"/>
      <c r="BT13" s="38"/>
      <c r="BU13" s="20"/>
      <c r="BV13" s="36"/>
      <c r="BW13" s="36"/>
      <c r="BX13" s="38"/>
      <c r="CM13" s="2"/>
    </row>
    <row r="14" spans="1:91" ht="12.75">
      <c r="A14" s="14">
        <v>1397</v>
      </c>
      <c r="B14" s="13" t="s">
        <v>916</v>
      </c>
      <c r="C14" s="13" t="s">
        <v>1089</v>
      </c>
      <c r="D14" s="13" t="s">
        <v>8</v>
      </c>
      <c r="E14" s="13" t="s">
        <v>240</v>
      </c>
      <c r="F14" s="2" t="s">
        <v>88</v>
      </c>
      <c r="G14" s="2">
        <v>2</v>
      </c>
      <c r="H14" s="2" t="s">
        <v>361</v>
      </c>
      <c r="I14" s="9">
        <v>2</v>
      </c>
      <c r="J14" s="22">
        <v>6.2</v>
      </c>
      <c r="K14" s="2" t="s">
        <v>1058</v>
      </c>
      <c r="L14" s="13" t="s">
        <v>277</v>
      </c>
      <c r="M14" s="2" t="s">
        <v>386</v>
      </c>
      <c r="N14" s="13" t="s">
        <v>343</v>
      </c>
      <c r="O14" s="13" t="s">
        <v>1014</v>
      </c>
      <c r="P14" s="2" t="s">
        <v>465</v>
      </c>
      <c r="Q14" s="9">
        <v>2</v>
      </c>
      <c r="T14" s="26">
        <v>148</v>
      </c>
      <c r="U14" s="26">
        <v>16</v>
      </c>
      <c r="V14" s="26">
        <v>0</v>
      </c>
      <c r="W14" s="47">
        <f>T14+U14/20+V14/240</f>
        <v>148.8</v>
      </c>
      <c r="X14" s="47">
        <f>W14/Q14</f>
        <v>74.4</v>
      </c>
      <c r="Z14" s="6">
        <f>X14/12</f>
        <v>6.2</v>
      </c>
      <c r="AD14" s="47"/>
      <c r="AH14" s="22"/>
      <c r="AI14">
        <v>6</v>
      </c>
      <c r="AJ14">
        <v>0</v>
      </c>
      <c r="AK14">
        <v>0</v>
      </c>
      <c r="AL14" s="22">
        <f>Z14*1</f>
        <v>6.2</v>
      </c>
      <c r="AM14" s="22"/>
      <c r="AZ14" s="22">
        <v>6.2</v>
      </c>
      <c r="BE14" s="6"/>
      <c r="BI14" s="7"/>
      <c r="BR14" s="47"/>
      <c r="BS14" s="38"/>
      <c r="BT14" s="38"/>
      <c r="BU14" s="20"/>
      <c r="BV14" s="36"/>
      <c r="BW14" s="36"/>
      <c r="BX14" s="38"/>
      <c r="BY14" s="19">
        <f aca="true" t="shared" si="0" ref="BY14:BY22">W14+(BQ14*12*Q14)+(BV14*Q14)</f>
        <v>148.8</v>
      </c>
      <c r="BZ14" s="19">
        <f>BY14/Q14</f>
        <v>74.4</v>
      </c>
      <c r="CL14">
        <f aca="true" t="shared" si="1" ref="CL14:CL22">A14*1</f>
        <v>1397</v>
      </c>
      <c r="CM14" s="2" t="s">
        <v>386</v>
      </c>
    </row>
    <row r="15" spans="1:91" ht="12.75">
      <c r="A15" s="14">
        <v>1397</v>
      </c>
      <c r="B15" s="13" t="s">
        <v>916</v>
      </c>
      <c r="C15" s="13" t="s">
        <v>1089</v>
      </c>
      <c r="D15" s="13" t="s">
        <v>8</v>
      </c>
      <c r="E15" s="13" t="s">
        <v>240</v>
      </c>
      <c r="F15" s="2" t="s">
        <v>89</v>
      </c>
      <c r="G15" s="2">
        <v>2</v>
      </c>
      <c r="H15" s="2" t="s">
        <v>361</v>
      </c>
      <c r="I15" s="9">
        <v>1</v>
      </c>
      <c r="J15" s="22">
        <v>5</v>
      </c>
      <c r="K15" s="2" t="s">
        <v>426</v>
      </c>
      <c r="L15" s="13" t="s">
        <v>277</v>
      </c>
      <c r="M15" s="2" t="s">
        <v>381</v>
      </c>
      <c r="N15" s="13" t="s">
        <v>345</v>
      </c>
      <c r="O15" s="13" t="s">
        <v>646</v>
      </c>
      <c r="P15" s="2" t="s">
        <v>1132</v>
      </c>
      <c r="Q15" s="9">
        <v>1</v>
      </c>
      <c r="T15" s="26">
        <v>60</v>
      </c>
      <c r="U15" s="26">
        <v>0</v>
      </c>
      <c r="V15" s="26">
        <v>0</v>
      </c>
      <c r="W15" s="47">
        <f>T15+U15/20+V15/240</f>
        <v>60</v>
      </c>
      <c r="X15" s="47">
        <f>W15/Q15</f>
        <v>60</v>
      </c>
      <c r="Z15" s="6">
        <f>X15/12</f>
        <v>5</v>
      </c>
      <c r="AA15">
        <v>60</v>
      </c>
      <c r="AD15" s="47">
        <f>AA15+AB15/20+AC15/240</f>
        <v>60</v>
      </c>
      <c r="AE15">
        <v>5</v>
      </c>
      <c r="AF15">
        <v>0</v>
      </c>
      <c r="AG15">
        <v>0</v>
      </c>
      <c r="AH15" s="22">
        <f>AE15+AF15/20+AG15/240</f>
        <v>5</v>
      </c>
      <c r="AI15">
        <v>5</v>
      </c>
      <c r="AJ15">
        <v>0</v>
      </c>
      <c r="AK15">
        <v>0</v>
      </c>
      <c r="AL15" s="22">
        <f>Z15*1</f>
        <v>5</v>
      </c>
      <c r="AM15" s="22"/>
      <c r="AR15" s="36"/>
      <c r="AS15" s="36"/>
      <c r="AT15" s="36"/>
      <c r="AU15" s="36"/>
      <c r="AV15" s="36"/>
      <c r="BD15" s="22">
        <v>5</v>
      </c>
      <c r="BI15" s="7"/>
      <c r="BS15" s="38"/>
      <c r="BT15" s="38"/>
      <c r="BU15" s="20"/>
      <c r="BV15" s="36"/>
      <c r="BW15" s="36"/>
      <c r="BX15" s="38"/>
      <c r="BY15" s="19">
        <f t="shared" si="0"/>
        <v>60</v>
      </c>
      <c r="BZ15" s="19">
        <f>BY15/Q15</f>
        <v>60</v>
      </c>
      <c r="CL15">
        <f t="shared" si="1"/>
        <v>1397</v>
      </c>
      <c r="CM15" s="2" t="s">
        <v>381</v>
      </c>
    </row>
    <row r="16" spans="1:91" ht="12.75">
      <c r="A16" s="14">
        <v>1397</v>
      </c>
      <c r="B16" s="13" t="s">
        <v>916</v>
      </c>
      <c r="C16" s="13" t="s">
        <v>1089</v>
      </c>
      <c r="D16" s="13" t="s">
        <v>8</v>
      </c>
      <c r="E16" s="13" t="s">
        <v>240</v>
      </c>
      <c r="F16" s="2" t="s">
        <v>90</v>
      </c>
      <c r="G16" s="2">
        <v>2</v>
      </c>
      <c r="H16" s="2" t="s">
        <v>361</v>
      </c>
      <c r="I16" s="9">
        <v>1</v>
      </c>
      <c r="J16" s="22">
        <v>5</v>
      </c>
      <c r="K16" s="2" t="s">
        <v>434</v>
      </c>
      <c r="L16" s="13" t="s">
        <v>277</v>
      </c>
      <c r="M16" s="2" t="s">
        <v>373</v>
      </c>
      <c r="N16" s="13" t="s">
        <v>345</v>
      </c>
      <c r="O16" s="13" t="s">
        <v>650</v>
      </c>
      <c r="P16" s="2" t="s">
        <v>1132</v>
      </c>
      <c r="Q16" s="9">
        <v>1</v>
      </c>
      <c r="T16" s="26">
        <v>60</v>
      </c>
      <c r="U16" s="26">
        <v>0</v>
      </c>
      <c r="V16" s="26">
        <v>0</v>
      </c>
      <c r="W16" s="47">
        <f>T16+U16/20+V16/240</f>
        <v>60</v>
      </c>
      <c r="X16" s="47">
        <f>W16/Q16</f>
        <v>60</v>
      </c>
      <c r="Z16" s="6">
        <f>X16/12</f>
        <v>5</v>
      </c>
      <c r="AA16">
        <v>60</v>
      </c>
      <c r="AD16" s="47">
        <f>AA16+AB16/20+AC16/240</f>
        <v>60</v>
      </c>
      <c r="AE16">
        <v>5</v>
      </c>
      <c r="AF16">
        <v>0</v>
      </c>
      <c r="AG16">
        <v>0</v>
      </c>
      <c r="AH16" s="22">
        <f>AE16+AF16/20+AG16/240</f>
        <v>5</v>
      </c>
      <c r="AI16">
        <v>5</v>
      </c>
      <c r="AJ16">
        <v>0</v>
      </c>
      <c r="AK16">
        <v>0</v>
      </c>
      <c r="AL16" s="22">
        <f>Z16*1</f>
        <v>5</v>
      </c>
      <c r="AR16" s="36"/>
      <c r="AS16" s="36"/>
      <c r="AT16" s="36"/>
      <c r="AU16" s="36"/>
      <c r="AV16" s="36"/>
      <c r="AW16" s="6"/>
      <c r="BD16" s="22">
        <v>5</v>
      </c>
      <c r="BI16" s="7"/>
      <c r="BR16" s="47"/>
      <c r="BS16" s="38"/>
      <c r="BT16" s="38"/>
      <c r="BU16" s="20"/>
      <c r="BV16" s="36"/>
      <c r="BW16" s="36"/>
      <c r="BX16" s="38"/>
      <c r="BY16" s="19">
        <f t="shared" si="0"/>
        <v>60</v>
      </c>
      <c r="BZ16" s="19">
        <f>BY16/Q16</f>
        <v>60</v>
      </c>
      <c r="CL16">
        <f t="shared" si="1"/>
        <v>1397</v>
      </c>
      <c r="CM16" s="2" t="s">
        <v>373</v>
      </c>
    </row>
    <row r="17" spans="1:91" ht="12.75">
      <c r="A17" s="14">
        <v>1397</v>
      </c>
      <c r="B17" s="13" t="s">
        <v>916</v>
      </c>
      <c r="C17" s="13" t="s">
        <v>1089</v>
      </c>
      <c r="D17" s="13" t="s">
        <v>8</v>
      </c>
      <c r="E17" s="13" t="s">
        <v>240</v>
      </c>
      <c r="F17" s="2" t="s">
        <v>91</v>
      </c>
      <c r="G17" s="2">
        <v>2</v>
      </c>
      <c r="H17" s="2" t="s">
        <v>361</v>
      </c>
      <c r="I17" s="9">
        <v>1</v>
      </c>
      <c r="J17" s="22">
        <v>5</v>
      </c>
      <c r="K17" s="2" t="s">
        <v>455</v>
      </c>
      <c r="L17" s="13" t="s">
        <v>277</v>
      </c>
      <c r="M17" s="2" t="s">
        <v>391</v>
      </c>
      <c r="N17" s="13" t="s">
        <v>345</v>
      </c>
      <c r="O17" s="13" t="s">
        <v>288</v>
      </c>
      <c r="P17" s="2" t="s">
        <v>1174</v>
      </c>
      <c r="Q17" s="9">
        <v>1</v>
      </c>
      <c r="T17" s="26">
        <v>60</v>
      </c>
      <c r="U17" s="26">
        <v>0</v>
      </c>
      <c r="V17" s="26">
        <v>0</v>
      </c>
      <c r="W17" s="47">
        <f>T17+U17/20+V17/240</f>
        <v>60</v>
      </c>
      <c r="X17" s="47">
        <f>W17/Q17</f>
        <v>60</v>
      </c>
      <c r="Z17" s="6">
        <f>X17/12</f>
        <v>5</v>
      </c>
      <c r="AA17">
        <v>60</v>
      </c>
      <c r="AD17" s="47">
        <f>AA17+AB17/20+AC17/240</f>
        <v>60</v>
      </c>
      <c r="AE17">
        <v>5</v>
      </c>
      <c r="AF17">
        <v>0</v>
      </c>
      <c r="AG17">
        <v>0</v>
      </c>
      <c r="AH17" s="22">
        <f>AE17+AF17/20+AG17/240</f>
        <v>5</v>
      </c>
      <c r="AI17">
        <v>5</v>
      </c>
      <c r="AJ17">
        <v>0</v>
      </c>
      <c r="AK17">
        <v>0</v>
      </c>
      <c r="AL17" s="22">
        <f>Z17*1</f>
        <v>5</v>
      </c>
      <c r="AR17" s="36"/>
      <c r="AS17" s="36"/>
      <c r="AT17" s="36"/>
      <c r="AU17" s="36"/>
      <c r="AV17" s="36"/>
      <c r="BG17" s="22">
        <v>5</v>
      </c>
      <c r="BI17" s="22">
        <v>5</v>
      </c>
      <c r="BR17" s="47"/>
      <c r="BS17" s="38"/>
      <c r="BT17" s="38"/>
      <c r="BU17" s="20"/>
      <c r="BV17" s="36"/>
      <c r="BW17" s="36"/>
      <c r="BX17" s="38"/>
      <c r="BY17" s="19">
        <f t="shared" si="0"/>
        <v>60</v>
      </c>
      <c r="BZ17" s="19">
        <f>BY17/Q17</f>
        <v>60</v>
      </c>
      <c r="CD17" s="22"/>
      <c r="CL17">
        <f t="shared" si="1"/>
        <v>1397</v>
      </c>
      <c r="CM17" s="2" t="s">
        <v>391</v>
      </c>
    </row>
    <row r="18" spans="1:91" ht="12.75">
      <c r="A18" s="14">
        <v>1397</v>
      </c>
      <c r="B18" s="13" t="s">
        <v>916</v>
      </c>
      <c r="C18" s="13" t="s">
        <v>1089</v>
      </c>
      <c r="D18" s="13" t="s">
        <v>8</v>
      </c>
      <c r="E18" s="13" t="s">
        <v>240</v>
      </c>
      <c r="F18" s="2" t="s">
        <v>92</v>
      </c>
      <c r="G18" s="2">
        <v>2</v>
      </c>
      <c r="H18" s="2" t="s">
        <v>6</v>
      </c>
      <c r="I18" s="9">
        <v>0.5</v>
      </c>
      <c r="J18" s="22">
        <v>4.3</v>
      </c>
      <c r="K18" s="2" t="s">
        <v>416</v>
      </c>
      <c r="L18" s="13" t="s">
        <v>277</v>
      </c>
      <c r="M18" s="2" t="s">
        <v>973</v>
      </c>
      <c r="N18" s="13" t="s">
        <v>1248</v>
      </c>
      <c r="O18" s="13" t="s">
        <v>950</v>
      </c>
      <c r="P18" s="2" t="s">
        <v>773</v>
      </c>
      <c r="Q18" s="9">
        <v>0.5</v>
      </c>
      <c r="T18" s="26">
        <v>25</v>
      </c>
      <c r="U18" s="26">
        <v>16</v>
      </c>
      <c r="V18" s="26">
        <v>0</v>
      </c>
      <c r="W18" s="47">
        <f>T18+U18/20+V18/240</f>
        <v>25.8</v>
      </c>
      <c r="X18" s="47">
        <f>W18/Q18</f>
        <v>51.6</v>
      </c>
      <c r="Z18" s="6">
        <f>X18/12</f>
        <v>4.3</v>
      </c>
      <c r="AA18">
        <v>51</v>
      </c>
      <c r="AD18" s="47">
        <f>AA18+AB18/20+AC18/240</f>
        <v>51</v>
      </c>
      <c r="AE18">
        <v>2</v>
      </c>
      <c r="AF18">
        <v>3</v>
      </c>
      <c r="AG18">
        <v>0</v>
      </c>
      <c r="AH18" s="22">
        <f>AE18+AF18/20+AG18/240</f>
        <v>2.15</v>
      </c>
      <c r="AI18">
        <v>4</v>
      </c>
      <c r="AJ18">
        <v>6</v>
      </c>
      <c r="AK18">
        <v>0</v>
      </c>
      <c r="AL18" s="22">
        <f>Z18*1</f>
        <v>4.3</v>
      </c>
      <c r="AR18" s="36"/>
      <c r="AS18" s="36"/>
      <c r="AT18" s="36"/>
      <c r="AU18" s="36"/>
      <c r="AV18" s="36"/>
      <c r="AZ18" s="6"/>
      <c r="BH18" s="22">
        <v>4.3</v>
      </c>
      <c r="BI18" s="7"/>
      <c r="BR18" s="47"/>
      <c r="BS18" s="38"/>
      <c r="BT18" s="38"/>
      <c r="BU18" s="20"/>
      <c r="BV18" s="36"/>
      <c r="BW18" s="36"/>
      <c r="BX18" s="38"/>
      <c r="BY18" s="19">
        <f t="shared" si="0"/>
        <v>25.8</v>
      </c>
      <c r="BZ18" s="19">
        <f>BY18/Q18</f>
        <v>51.6</v>
      </c>
      <c r="CD18" s="22"/>
      <c r="CL18">
        <f t="shared" si="1"/>
        <v>1397</v>
      </c>
      <c r="CM18" s="2" t="s">
        <v>973</v>
      </c>
    </row>
    <row r="19" spans="1:91" ht="12.75">
      <c r="A19" s="14">
        <v>1397</v>
      </c>
      <c r="B19" s="13" t="s">
        <v>916</v>
      </c>
      <c r="C19" s="13" t="s">
        <v>1089</v>
      </c>
      <c r="D19" s="13" t="s">
        <v>8</v>
      </c>
      <c r="E19" s="13" t="s">
        <v>240</v>
      </c>
      <c r="F19" s="2" t="s">
        <v>93</v>
      </c>
      <c r="G19" s="2">
        <v>2</v>
      </c>
      <c r="H19" s="2" t="s">
        <v>1303</v>
      </c>
      <c r="J19" s="22"/>
      <c r="K19" s="2" t="s">
        <v>606</v>
      </c>
      <c r="L19" s="13" t="s">
        <v>277</v>
      </c>
      <c r="M19" s="2" t="s">
        <v>619</v>
      </c>
      <c r="N19" s="13" t="s">
        <v>1296</v>
      </c>
      <c r="O19" s="13" t="s">
        <v>1014</v>
      </c>
      <c r="P19" s="2" t="s">
        <v>233</v>
      </c>
      <c r="R19" s="9">
        <v>27</v>
      </c>
      <c r="W19" s="47">
        <f>R19*Y19/20</f>
        <v>43.2</v>
      </c>
      <c r="X19" s="47"/>
      <c r="Y19" s="22">
        <v>32</v>
      </c>
      <c r="AD19" s="47"/>
      <c r="AE19">
        <v>3</v>
      </c>
      <c r="AF19">
        <v>12</v>
      </c>
      <c r="AG19">
        <v>0</v>
      </c>
      <c r="AH19" s="22">
        <f>AE19+AF19/20+AG19/240</f>
        <v>3.6</v>
      </c>
      <c r="AL19" s="22"/>
      <c r="AM19" s="22">
        <f>Y19/12</f>
        <v>2.6666666666666665</v>
      </c>
      <c r="AR19" s="36"/>
      <c r="AS19" s="36"/>
      <c r="AT19" s="36"/>
      <c r="AU19" s="36"/>
      <c r="AV19" s="36"/>
      <c r="AZ19" s="22"/>
      <c r="BI19" s="7"/>
      <c r="BS19" s="38"/>
      <c r="BT19" s="38"/>
      <c r="BU19" s="20"/>
      <c r="BV19" s="36"/>
      <c r="BW19" s="36"/>
      <c r="BX19" s="38"/>
      <c r="BY19" s="19">
        <f t="shared" si="0"/>
        <v>43.2</v>
      </c>
      <c r="CL19">
        <f t="shared" si="1"/>
        <v>1397</v>
      </c>
      <c r="CM19" s="2" t="s">
        <v>619</v>
      </c>
    </row>
    <row r="20" spans="1:91" ht="12.75">
      <c r="A20" s="14">
        <v>1397</v>
      </c>
      <c r="B20" s="13" t="s">
        <v>916</v>
      </c>
      <c r="C20" s="13" t="s">
        <v>1089</v>
      </c>
      <c r="D20" s="13" t="s">
        <v>8</v>
      </c>
      <c r="E20" s="13" t="s">
        <v>240</v>
      </c>
      <c r="F20" s="2" t="s">
        <v>94</v>
      </c>
      <c r="G20" s="2">
        <v>2</v>
      </c>
      <c r="H20" s="2" t="s">
        <v>1303</v>
      </c>
      <c r="I20" s="9">
        <v>4</v>
      </c>
      <c r="J20" s="22">
        <v>3.45</v>
      </c>
      <c r="K20" s="2" t="s">
        <v>1062</v>
      </c>
      <c r="L20" s="13" t="s">
        <v>277</v>
      </c>
      <c r="M20" t="s">
        <v>1317</v>
      </c>
      <c r="N20" s="13" t="s">
        <v>1297</v>
      </c>
      <c r="O20" s="13" t="s">
        <v>1013</v>
      </c>
      <c r="P20" s="2" t="s">
        <v>1298</v>
      </c>
      <c r="Q20" s="9">
        <v>4</v>
      </c>
      <c r="T20" s="26">
        <v>165</v>
      </c>
      <c r="U20" s="26">
        <v>12</v>
      </c>
      <c r="V20" s="26">
        <v>0</v>
      </c>
      <c r="W20" s="47">
        <f>T20+U20/20+V20/240</f>
        <v>165.6</v>
      </c>
      <c r="X20" s="47">
        <f>W20/Q20</f>
        <v>41.4</v>
      </c>
      <c r="Z20" s="6">
        <f>X20/12</f>
        <v>3.4499999999999997</v>
      </c>
      <c r="AD20" s="47"/>
      <c r="AH20" s="22"/>
      <c r="AI20">
        <v>3</v>
      </c>
      <c r="AJ20">
        <v>9</v>
      </c>
      <c r="AK20">
        <v>0</v>
      </c>
      <c r="AL20" s="22">
        <f>Z20*1</f>
        <v>3.4499999999999997</v>
      </c>
      <c r="AM20" s="22"/>
      <c r="AR20" s="36"/>
      <c r="AS20" s="36"/>
      <c r="AT20" s="36"/>
      <c r="AU20" s="36"/>
      <c r="AV20" s="36"/>
      <c r="BI20" s="22">
        <v>3.45</v>
      </c>
      <c r="BS20" s="38"/>
      <c r="BT20" s="38"/>
      <c r="BU20" s="20"/>
      <c r="BV20" s="36"/>
      <c r="BW20" s="36"/>
      <c r="BX20" s="38"/>
      <c r="BY20" s="19">
        <f t="shared" si="0"/>
        <v>165.6</v>
      </c>
      <c r="BZ20" s="19">
        <f>BY20/Q20</f>
        <v>41.4</v>
      </c>
      <c r="CL20">
        <f t="shared" si="1"/>
        <v>1397</v>
      </c>
      <c r="CM20" t="s">
        <v>1317</v>
      </c>
    </row>
    <row r="21" spans="1:91" ht="12.75">
      <c r="A21" s="14">
        <v>1397</v>
      </c>
      <c r="B21" s="13" t="s">
        <v>916</v>
      </c>
      <c r="C21" s="13" t="s">
        <v>1089</v>
      </c>
      <c r="D21" s="13" t="s">
        <v>8</v>
      </c>
      <c r="E21" s="13" t="s">
        <v>240</v>
      </c>
      <c r="F21" s="2" t="s">
        <v>40</v>
      </c>
      <c r="G21" s="2">
        <v>2</v>
      </c>
      <c r="H21" s="2" t="s">
        <v>492</v>
      </c>
      <c r="I21" s="9">
        <v>2</v>
      </c>
      <c r="J21" s="22">
        <v>1.85</v>
      </c>
      <c r="K21" s="2" t="s">
        <v>1057</v>
      </c>
      <c r="L21" s="13" t="s">
        <v>277</v>
      </c>
      <c r="M21" s="2" t="s">
        <v>505</v>
      </c>
      <c r="N21" s="13" t="s">
        <v>477</v>
      </c>
      <c r="O21" s="13" t="s">
        <v>1014</v>
      </c>
      <c r="P21" s="2" t="s">
        <v>659</v>
      </c>
      <c r="Q21" s="9">
        <v>2</v>
      </c>
      <c r="W21" s="47">
        <f>(88+16/20)/2</f>
        <v>44.4</v>
      </c>
      <c r="X21" s="47">
        <f>W21/Q21</f>
        <v>22.2</v>
      </c>
      <c r="Z21" s="6">
        <f>X21/12</f>
        <v>1.8499999999999999</v>
      </c>
      <c r="AA21">
        <v>22</v>
      </c>
      <c r="AB21">
        <v>4</v>
      </c>
      <c r="AC21">
        <v>0</v>
      </c>
      <c r="AD21" s="47">
        <f>AA21+AB21/20+AC21/240</f>
        <v>22.2</v>
      </c>
      <c r="AH21" s="22"/>
      <c r="AI21">
        <v>1</v>
      </c>
      <c r="AJ21">
        <v>17</v>
      </c>
      <c r="AK21">
        <v>0</v>
      </c>
      <c r="AL21" s="22">
        <f>Z21*1</f>
        <v>1.8499999999999999</v>
      </c>
      <c r="AM21" s="22"/>
      <c r="AR21" s="36"/>
      <c r="AS21" s="36"/>
      <c r="AT21" s="36"/>
      <c r="AU21" s="36"/>
      <c r="AV21" s="36"/>
      <c r="BI21" s="22">
        <v>1.85</v>
      </c>
      <c r="BS21" s="38"/>
      <c r="BT21" s="38"/>
      <c r="BU21" s="20"/>
      <c r="BV21" s="36"/>
      <c r="BW21" s="36"/>
      <c r="BX21" s="38"/>
      <c r="BY21" s="19">
        <f t="shared" si="0"/>
        <v>44.4</v>
      </c>
      <c r="BZ21" s="19">
        <f>BY21/Q21</f>
        <v>22.2</v>
      </c>
      <c r="CL21">
        <f t="shared" si="1"/>
        <v>1397</v>
      </c>
      <c r="CM21" s="2" t="s">
        <v>505</v>
      </c>
    </row>
    <row r="22" spans="1:91" ht="12.75">
      <c r="A22" s="14">
        <v>1397</v>
      </c>
      <c r="B22" s="13" t="s">
        <v>916</v>
      </c>
      <c r="C22" s="13" t="s">
        <v>1089</v>
      </c>
      <c r="D22" s="13" t="s">
        <v>8</v>
      </c>
      <c r="E22" s="13" t="s">
        <v>240</v>
      </c>
      <c r="F22" s="2" t="s">
        <v>41</v>
      </c>
      <c r="G22" s="2">
        <v>2</v>
      </c>
      <c r="H22" s="2" t="s">
        <v>492</v>
      </c>
      <c r="I22" s="9">
        <v>2</v>
      </c>
      <c r="J22" s="22">
        <v>1.85</v>
      </c>
      <c r="K22" s="2" t="s">
        <v>331</v>
      </c>
      <c r="L22" s="13" t="s">
        <v>277</v>
      </c>
      <c r="M22" s="2" t="s">
        <v>495</v>
      </c>
      <c r="N22" s="13" t="s">
        <v>477</v>
      </c>
      <c r="O22" s="13" t="s">
        <v>283</v>
      </c>
      <c r="P22" s="2" t="s">
        <v>659</v>
      </c>
      <c r="Q22" s="9">
        <v>2</v>
      </c>
      <c r="W22" s="47">
        <v>44.4</v>
      </c>
      <c r="X22" s="47">
        <f>W22/Q22</f>
        <v>22.2</v>
      </c>
      <c r="Z22" s="6">
        <f>X22/12</f>
        <v>1.8499999999999999</v>
      </c>
      <c r="AA22">
        <v>22</v>
      </c>
      <c r="AB22">
        <v>4</v>
      </c>
      <c r="AC22">
        <v>0</v>
      </c>
      <c r="AD22" s="47">
        <f>AA22+AB22/20+AC22/240</f>
        <v>22.2</v>
      </c>
      <c r="AH22" s="22"/>
      <c r="AI22">
        <v>1</v>
      </c>
      <c r="AJ22">
        <v>17</v>
      </c>
      <c r="AK22">
        <v>0</v>
      </c>
      <c r="AL22" s="22">
        <f>Z22*1</f>
        <v>1.8499999999999999</v>
      </c>
      <c r="AM22" s="22"/>
      <c r="AR22" s="36"/>
      <c r="AS22" s="36"/>
      <c r="AT22" s="36"/>
      <c r="AU22" s="36"/>
      <c r="AV22" s="36"/>
      <c r="BI22" s="22">
        <v>1.85</v>
      </c>
      <c r="BS22" s="38"/>
      <c r="BT22" s="38"/>
      <c r="BU22" s="20"/>
      <c r="BV22" s="36"/>
      <c r="BW22" s="36"/>
      <c r="BX22" s="38"/>
      <c r="BY22" s="19">
        <f t="shared" si="0"/>
        <v>44.4</v>
      </c>
      <c r="BZ22" s="19">
        <f>BY22/Q22</f>
        <v>22.2</v>
      </c>
      <c r="CL22">
        <f t="shared" si="1"/>
        <v>1397</v>
      </c>
      <c r="CM22" s="2" t="s">
        <v>495</v>
      </c>
    </row>
    <row r="23" spans="1:91" ht="12.75">
      <c r="A23" s="14"/>
      <c r="E23" s="13"/>
      <c r="F23" s="2"/>
      <c r="G23" s="2"/>
      <c r="J23" s="22"/>
      <c r="M23" s="2"/>
      <c r="W23" s="47"/>
      <c r="X23" s="47"/>
      <c r="AD23" s="47"/>
      <c r="AH23" s="22"/>
      <c r="AL23" s="22"/>
      <c r="AM23" s="22"/>
      <c r="AR23" s="36"/>
      <c r="AS23" s="36"/>
      <c r="AT23" s="36"/>
      <c r="AU23" s="36"/>
      <c r="AV23" s="36"/>
      <c r="BI23" s="7"/>
      <c r="BS23" s="38"/>
      <c r="BT23" s="38"/>
      <c r="BU23" s="20"/>
      <c r="BV23" s="36"/>
      <c r="BW23" s="36"/>
      <c r="BX23" s="38"/>
      <c r="BY23" s="19"/>
      <c r="BZ23" s="19"/>
      <c r="CM23" s="2"/>
    </row>
    <row r="24" spans="1:92" ht="12.75">
      <c r="A24" s="14">
        <v>1397</v>
      </c>
      <c r="B24" s="13" t="s">
        <v>916</v>
      </c>
      <c r="C24" s="13" t="s">
        <v>1089</v>
      </c>
      <c r="D24" s="13" t="s">
        <v>8</v>
      </c>
      <c r="E24" s="13" t="s">
        <v>241</v>
      </c>
      <c r="F24" s="2" t="s">
        <v>83</v>
      </c>
      <c r="G24" s="2">
        <v>3</v>
      </c>
      <c r="H24" s="2" t="s">
        <v>492</v>
      </c>
      <c r="I24" s="9">
        <v>1</v>
      </c>
      <c r="J24" s="22">
        <v>1.85</v>
      </c>
      <c r="K24" s="2" t="s">
        <v>954</v>
      </c>
      <c r="L24" s="13" t="s">
        <v>277</v>
      </c>
      <c r="M24" s="2" t="s">
        <v>503</v>
      </c>
      <c r="N24" s="13" t="s">
        <v>478</v>
      </c>
      <c r="O24" s="13" t="s">
        <v>946</v>
      </c>
      <c r="P24" s="2" t="s">
        <v>234</v>
      </c>
      <c r="Q24" s="9">
        <v>1</v>
      </c>
      <c r="T24" s="26">
        <v>22</v>
      </c>
      <c r="U24" s="26">
        <v>4</v>
      </c>
      <c r="V24" s="26">
        <v>0</v>
      </c>
      <c r="W24" s="47">
        <f>T24+U24/20+V24/240</f>
        <v>22.2</v>
      </c>
      <c r="X24" s="47">
        <f>W24/Q24</f>
        <v>22.2</v>
      </c>
      <c r="Z24" s="6">
        <f>X24/12</f>
        <v>1.8499999999999999</v>
      </c>
      <c r="AA24">
        <v>22</v>
      </c>
      <c r="AB24">
        <v>4</v>
      </c>
      <c r="AC24">
        <v>0</v>
      </c>
      <c r="AD24" s="47">
        <f>AA24+AB24/20+AC24/240</f>
        <v>22.2</v>
      </c>
      <c r="AE24">
        <v>1</v>
      </c>
      <c r="AF24">
        <v>17</v>
      </c>
      <c r="AG24">
        <v>0</v>
      </c>
      <c r="AH24" s="22">
        <f>AE24+AF24/20+AG24/240</f>
        <v>1.85</v>
      </c>
      <c r="AI24">
        <v>1</v>
      </c>
      <c r="AJ24">
        <v>17</v>
      </c>
      <c r="AK24">
        <v>0</v>
      </c>
      <c r="AL24" s="22">
        <f>Z24*1</f>
        <v>1.8499999999999999</v>
      </c>
      <c r="AM24" s="22"/>
      <c r="AR24" s="36"/>
      <c r="AS24" s="36"/>
      <c r="AT24" s="36"/>
      <c r="AU24" s="36"/>
      <c r="AV24" s="36"/>
      <c r="BF24" s="6"/>
      <c r="BG24" s="6"/>
      <c r="BH24" s="6"/>
      <c r="BI24" s="22">
        <v>1.85</v>
      </c>
      <c r="BR24" s="47"/>
      <c r="BS24" s="38"/>
      <c r="BT24" s="38"/>
      <c r="BU24" s="20"/>
      <c r="BV24" s="36"/>
      <c r="BW24" s="36"/>
      <c r="BX24" s="38"/>
      <c r="BY24" s="19">
        <f>W24+(BQ24*12*Q24)+(BV24*Q24)</f>
        <v>22.2</v>
      </c>
      <c r="BZ24" s="19">
        <f>BY24/Q24</f>
        <v>22.2</v>
      </c>
      <c r="CL24">
        <f>A24*1</f>
        <v>1397</v>
      </c>
      <c r="CM24" s="2" t="s">
        <v>503</v>
      </c>
      <c r="CN24" t="s">
        <v>901</v>
      </c>
    </row>
    <row r="25" spans="1:91" ht="12.75">
      <c r="A25" s="14">
        <v>1397</v>
      </c>
      <c r="B25" s="13" t="s">
        <v>916</v>
      </c>
      <c r="C25" s="13" t="s">
        <v>1089</v>
      </c>
      <c r="D25" s="13" t="s">
        <v>8</v>
      </c>
      <c r="E25" s="13" t="s">
        <v>241</v>
      </c>
      <c r="F25" s="2" t="s">
        <v>84</v>
      </c>
      <c r="G25" s="2">
        <v>3</v>
      </c>
      <c r="H25" s="2" t="s">
        <v>492</v>
      </c>
      <c r="I25" s="9">
        <v>1</v>
      </c>
      <c r="J25" s="22">
        <v>1.85</v>
      </c>
      <c r="K25" s="2" t="s">
        <v>712</v>
      </c>
      <c r="L25" s="13" t="s">
        <v>277</v>
      </c>
      <c r="M25" s="2" t="s">
        <v>500</v>
      </c>
      <c r="N25" s="13" t="s">
        <v>478</v>
      </c>
      <c r="O25" s="13" t="s">
        <v>653</v>
      </c>
      <c r="P25" s="2" t="s">
        <v>1285</v>
      </c>
      <c r="Q25" s="9">
        <v>1</v>
      </c>
      <c r="W25" s="47">
        <f>Q25*X25</f>
        <v>22.200000000000003</v>
      </c>
      <c r="X25" s="47">
        <f>12*Z25</f>
        <v>22.200000000000003</v>
      </c>
      <c r="Z25" s="6">
        <f>1+17/20</f>
        <v>1.85</v>
      </c>
      <c r="AD25" s="47"/>
      <c r="AE25">
        <v>1</v>
      </c>
      <c r="AF25">
        <v>17</v>
      </c>
      <c r="AG25">
        <v>0</v>
      </c>
      <c r="AH25" s="22">
        <f>AE25+AF25/20+AG25/240</f>
        <v>1.85</v>
      </c>
      <c r="AI25">
        <v>1</v>
      </c>
      <c r="AJ25">
        <v>17</v>
      </c>
      <c r="AK25">
        <v>0</v>
      </c>
      <c r="AL25" s="22">
        <f>Z25*1</f>
        <v>1.85</v>
      </c>
      <c r="AM25" s="22"/>
      <c r="AR25" s="36"/>
      <c r="AS25" s="36"/>
      <c r="AT25" s="36"/>
      <c r="AU25" s="36"/>
      <c r="AV25" s="36"/>
      <c r="BF25" s="6"/>
      <c r="BG25" s="6"/>
      <c r="BH25" s="6"/>
      <c r="BI25" s="22">
        <v>1.85</v>
      </c>
      <c r="BR25" s="47"/>
      <c r="BS25" s="38"/>
      <c r="BT25" s="38"/>
      <c r="BU25" s="20"/>
      <c r="BV25" s="36"/>
      <c r="BW25" s="36"/>
      <c r="BX25" s="38"/>
      <c r="BY25" s="19">
        <f>W25+(BQ25*12*Q25)+(BV25*Q25)</f>
        <v>22.200000000000003</v>
      </c>
      <c r="BZ25" s="19">
        <f>BY25/Q25</f>
        <v>22.200000000000003</v>
      </c>
      <c r="CL25">
        <f>A25*1</f>
        <v>1397</v>
      </c>
      <c r="CM25" s="2" t="s">
        <v>500</v>
      </c>
    </row>
    <row r="26" spans="1:91" ht="12.75">
      <c r="A26" s="14">
        <v>1397</v>
      </c>
      <c r="B26" s="13" t="s">
        <v>916</v>
      </c>
      <c r="C26" s="13" t="s">
        <v>1089</v>
      </c>
      <c r="D26" s="13" t="s">
        <v>8</v>
      </c>
      <c r="E26" s="13" t="s">
        <v>241</v>
      </c>
      <c r="F26" s="2" t="s">
        <v>85</v>
      </c>
      <c r="G26" s="2">
        <v>3</v>
      </c>
      <c r="H26" s="2" t="s">
        <v>492</v>
      </c>
      <c r="I26" s="9">
        <v>1</v>
      </c>
      <c r="J26" s="22">
        <v>1.85</v>
      </c>
      <c r="K26" s="2" t="s">
        <v>674</v>
      </c>
      <c r="L26" s="13" t="s">
        <v>277</v>
      </c>
      <c r="M26" s="2" t="s">
        <v>496</v>
      </c>
      <c r="N26" s="13" t="s">
        <v>477</v>
      </c>
      <c r="O26" s="13" t="s">
        <v>299</v>
      </c>
      <c r="P26" s="2" t="s">
        <v>230</v>
      </c>
      <c r="Q26" s="9">
        <v>1</v>
      </c>
      <c r="T26" s="26">
        <v>22</v>
      </c>
      <c r="U26" s="26">
        <v>4</v>
      </c>
      <c r="V26" s="26">
        <v>0</v>
      </c>
      <c r="W26" s="47">
        <f>T26+U26/20+V26/240</f>
        <v>22.2</v>
      </c>
      <c r="X26" s="47">
        <f>W26/Q26</f>
        <v>22.2</v>
      </c>
      <c r="Z26" s="6">
        <f>X26/12</f>
        <v>1.8499999999999999</v>
      </c>
      <c r="AA26">
        <v>22</v>
      </c>
      <c r="AB26">
        <v>4</v>
      </c>
      <c r="AC26">
        <v>0</v>
      </c>
      <c r="AD26" s="47">
        <f>AA26+AB26/20+AC26/240</f>
        <v>22.2</v>
      </c>
      <c r="AE26">
        <v>1</v>
      </c>
      <c r="AF26">
        <v>17</v>
      </c>
      <c r="AG26">
        <v>0</v>
      </c>
      <c r="AH26" s="22">
        <f>AE26+AF26/20+AG26/240</f>
        <v>1.85</v>
      </c>
      <c r="AI26">
        <v>1</v>
      </c>
      <c r="AJ26">
        <v>17</v>
      </c>
      <c r="AK26">
        <v>0</v>
      </c>
      <c r="AL26" s="22">
        <f>Z26*1</f>
        <v>1.8499999999999999</v>
      </c>
      <c r="AM26" s="22"/>
      <c r="AR26" s="36"/>
      <c r="AS26" s="36"/>
      <c r="AT26" s="36"/>
      <c r="AU26" s="36"/>
      <c r="AV26" s="36"/>
      <c r="BF26" s="6"/>
      <c r="BG26" s="6"/>
      <c r="BH26" s="6"/>
      <c r="BI26" s="22">
        <v>1.85</v>
      </c>
      <c r="BR26" s="47"/>
      <c r="BS26" s="38"/>
      <c r="BT26" s="38"/>
      <c r="BU26" s="20"/>
      <c r="BV26" s="36"/>
      <c r="BW26" s="36"/>
      <c r="BX26" s="38"/>
      <c r="BY26" s="19">
        <f>W26+(BQ26*12*Q26)+(BV26*Q26)</f>
        <v>22.2</v>
      </c>
      <c r="BZ26" s="19">
        <f>BY26/Q26</f>
        <v>22.2</v>
      </c>
      <c r="CL26">
        <f>A26*1</f>
        <v>1397</v>
      </c>
      <c r="CM26" s="2" t="s">
        <v>496</v>
      </c>
    </row>
    <row r="27" spans="1:91" ht="12.75">
      <c r="A27" s="14">
        <v>1397</v>
      </c>
      <c r="B27" s="13" t="s">
        <v>916</v>
      </c>
      <c r="C27" s="13" t="s">
        <v>1089</v>
      </c>
      <c r="D27" s="13" t="s">
        <v>8</v>
      </c>
      <c r="E27" s="13" t="s">
        <v>241</v>
      </c>
      <c r="F27" s="2" t="s">
        <v>86</v>
      </c>
      <c r="G27" s="2">
        <v>3</v>
      </c>
      <c r="H27" s="2" t="s">
        <v>361</v>
      </c>
      <c r="I27" s="9">
        <v>2</v>
      </c>
      <c r="J27" s="22">
        <v>0.9</v>
      </c>
      <c r="K27" s="2" t="s">
        <v>330</v>
      </c>
      <c r="L27" s="13" t="s">
        <v>277</v>
      </c>
      <c r="M27" s="2" t="s">
        <v>364</v>
      </c>
      <c r="N27" s="13" t="s">
        <v>345</v>
      </c>
      <c r="O27" s="13" t="s">
        <v>278</v>
      </c>
      <c r="P27" s="2" t="s">
        <v>1030</v>
      </c>
      <c r="Q27" s="9">
        <v>2</v>
      </c>
      <c r="T27" s="26">
        <v>21</v>
      </c>
      <c r="U27" s="26">
        <v>12</v>
      </c>
      <c r="V27" s="26">
        <v>0</v>
      </c>
      <c r="W27" s="47">
        <f>T27+U27/20+V27/240</f>
        <v>21.6</v>
      </c>
      <c r="X27" s="47">
        <f>W27/Q27</f>
        <v>10.8</v>
      </c>
      <c r="Z27" s="6">
        <f>X27/12</f>
        <v>0.9</v>
      </c>
      <c r="AD27" s="47"/>
      <c r="AE27">
        <v>1</v>
      </c>
      <c r="AF27">
        <v>16</v>
      </c>
      <c r="AG27">
        <v>0</v>
      </c>
      <c r="AH27" s="22">
        <f>AE27+AF27/20+AG27/240</f>
        <v>1.8</v>
      </c>
      <c r="AL27" s="22">
        <f>Z27*1</f>
        <v>0.9</v>
      </c>
      <c r="AM27" s="22"/>
      <c r="AR27" s="36"/>
      <c r="AS27" s="36"/>
      <c r="AT27" s="36"/>
      <c r="AU27" s="36"/>
      <c r="AV27" s="36"/>
      <c r="BI27" s="22">
        <v>0.9</v>
      </c>
      <c r="BR27" s="47"/>
      <c r="BS27" s="38"/>
      <c r="BT27" s="38"/>
      <c r="BU27" s="20"/>
      <c r="BV27" s="36"/>
      <c r="BW27" s="36"/>
      <c r="BX27" s="38"/>
      <c r="BY27" s="19">
        <f>W27+(BQ27*12*Q27)+(BV27*Q27)</f>
        <v>21.6</v>
      </c>
      <c r="BZ27" s="19">
        <f>BY27/Q27</f>
        <v>10.8</v>
      </c>
      <c r="CL27">
        <f>A27*1</f>
        <v>1397</v>
      </c>
      <c r="CM27" s="2" t="s">
        <v>364</v>
      </c>
    </row>
    <row r="28" spans="1:91" ht="12.75">
      <c r="A28" s="14"/>
      <c r="E28" s="13"/>
      <c r="F28" s="2"/>
      <c r="G28" s="2"/>
      <c r="J28" s="22"/>
      <c r="M28" s="2"/>
      <c r="W28" s="47"/>
      <c r="X28" s="47"/>
      <c r="Z28" s="6"/>
      <c r="AD28" s="47"/>
      <c r="AH28" s="22"/>
      <c r="AL28" s="22"/>
      <c r="AR28" s="36"/>
      <c r="AS28" s="36"/>
      <c r="AT28" s="36"/>
      <c r="AU28" s="36"/>
      <c r="AV28" s="36"/>
      <c r="BF28" s="6"/>
      <c r="BG28" s="6"/>
      <c r="BH28" s="6"/>
      <c r="BI28" s="7"/>
      <c r="BR28" s="47"/>
      <c r="BS28" s="38"/>
      <c r="BT28" s="38"/>
      <c r="BU28" s="20"/>
      <c r="BV28" s="36"/>
      <c r="BW28" s="36"/>
      <c r="BX28" s="38"/>
      <c r="CM28" s="2"/>
    </row>
    <row r="29" spans="1:92" ht="12.75">
      <c r="A29" s="14">
        <v>1398</v>
      </c>
      <c r="B29" s="13" t="s">
        <v>831</v>
      </c>
      <c r="C29" s="13" t="s">
        <v>1089</v>
      </c>
      <c r="D29" s="13" t="s">
        <v>8</v>
      </c>
      <c r="E29" s="13" t="s">
        <v>243</v>
      </c>
      <c r="F29" s="2" t="s">
        <v>95</v>
      </c>
      <c r="G29" s="2">
        <v>1</v>
      </c>
      <c r="H29" s="2" t="s">
        <v>361</v>
      </c>
      <c r="I29" s="9">
        <v>7</v>
      </c>
      <c r="J29" s="22">
        <v>9.5</v>
      </c>
      <c r="K29" s="2" t="s">
        <v>258</v>
      </c>
      <c r="L29" s="13" t="s">
        <v>277</v>
      </c>
      <c r="M29" s="2" t="s">
        <v>362</v>
      </c>
      <c r="N29" s="13" t="s">
        <v>345</v>
      </c>
      <c r="O29" s="13" t="s">
        <v>245</v>
      </c>
      <c r="P29" s="2" t="s">
        <v>1325</v>
      </c>
      <c r="Q29" s="9">
        <v>7</v>
      </c>
      <c r="W29" s="47">
        <f>X29*Q29</f>
        <v>798</v>
      </c>
      <c r="X29" s="47">
        <f>Z29*12</f>
        <v>114</v>
      </c>
      <c r="Z29" s="6">
        <f>9+10/20</f>
        <v>9.5</v>
      </c>
      <c r="AD29" s="47"/>
      <c r="AI29">
        <v>9</v>
      </c>
      <c r="AJ29">
        <v>10</v>
      </c>
      <c r="AK29">
        <v>0</v>
      </c>
      <c r="AL29" s="22">
        <f aca="true" t="shared" si="2" ref="AL29:AL34">Z29*1</f>
        <v>9.5</v>
      </c>
      <c r="AM29" s="22"/>
      <c r="AR29" s="36"/>
      <c r="AS29" s="36"/>
      <c r="AT29" s="36"/>
      <c r="AU29" s="36"/>
      <c r="AV29" s="36"/>
      <c r="BI29" s="7"/>
      <c r="BS29" s="38"/>
      <c r="BT29" s="38"/>
      <c r="BU29" s="20"/>
      <c r="BV29" s="36"/>
      <c r="BW29" s="36"/>
      <c r="BX29" s="38"/>
      <c r="BY29" s="19">
        <f aca="true" t="shared" si="3" ref="BY29:BY35">W29+(BQ29*12*Q29)+(BV29*Q29)</f>
        <v>798</v>
      </c>
      <c r="BZ29" s="19">
        <f aca="true" t="shared" si="4" ref="BZ29:BZ34">BY29/Q29</f>
        <v>114</v>
      </c>
      <c r="CL29">
        <f aca="true" t="shared" si="5" ref="CL29:CL35">A29*1</f>
        <v>1398</v>
      </c>
      <c r="CM29" s="2" t="s">
        <v>362</v>
      </c>
      <c r="CN29" t="s">
        <v>29</v>
      </c>
    </row>
    <row r="30" spans="1:91" ht="12.75">
      <c r="A30" s="14">
        <v>1398</v>
      </c>
      <c r="B30" s="13" t="s">
        <v>831</v>
      </c>
      <c r="C30" s="13" t="s">
        <v>1089</v>
      </c>
      <c r="D30" s="13" t="s">
        <v>8</v>
      </c>
      <c r="E30" s="13" t="s">
        <v>243</v>
      </c>
      <c r="F30" s="2" t="s">
        <v>96</v>
      </c>
      <c r="G30" s="2">
        <v>1</v>
      </c>
      <c r="H30" s="2" t="s">
        <v>832</v>
      </c>
      <c r="I30" s="9">
        <v>9</v>
      </c>
      <c r="J30" s="22">
        <v>7.6</v>
      </c>
      <c r="K30" s="2" t="s">
        <v>1353</v>
      </c>
      <c r="L30" s="13" t="s">
        <v>277</v>
      </c>
      <c r="M30" s="2" t="s">
        <v>840</v>
      </c>
      <c r="N30" s="13" t="s">
        <v>847</v>
      </c>
      <c r="O30" s="13" t="s">
        <v>1284</v>
      </c>
      <c r="P30" s="2" t="s">
        <v>1325</v>
      </c>
      <c r="Q30" s="9">
        <v>9</v>
      </c>
      <c r="W30" s="47">
        <f>X30*Q30</f>
        <v>820.8</v>
      </c>
      <c r="X30" s="47">
        <f>Z30*12</f>
        <v>91.19999999999999</v>
      </c>
      <c r="Z30" s="6">
        <f>7+12/20</f>
        <v>7.6</v>
      </c>
      <c r="AD30" s="47"/>
      <c r="AI30">
        <v>7</v>
      </c>
      <c r="AJ30">
        <v>12</v>
      </c>
      <c r="AK30">
        <v>0</v>
      </c>
      <c r="AL30" s="22">
        <f t="shared" si="2"/>
        <v>7.6</v>
      </c>
      <c r="AM30" s="22"/>
      <c r="BI30" s="7"/>
      <c r="BS30" s="38"/>
      <c r="BT30" s="38"/>
      <c r="BU30" s="20"/>
      <c r="BV30" s="36"/>
      <c r="BW30" s="36"/>
      <c r="BX30" s="38"/>
      <c r="BY30" s="19">
        <f t="shared" si="3"/>
        <v>820.8</v>
      </c>
      <c r="BZ30" s="19">
        <f t="shared" si="4"/>
        <v>91.19999999999999</v>
      </c>
      <c r="CL30">
        <f t="shared" si="5"/>
        <v>1398</v>
      </c>
      <c r="CM30" s="2" t="s">
        <v>840</v>
      </c>
    </row>
    <row r="31" spans="1:91" ht="12.75">
      <c r="A31" s="14">
        <v>1398</v>
      </c>
      <c r="B31" s="13" t="s">
        <v>831</v>
      </c>
      <c r="C31" s="13" t="s">
        <v>1089</v>
      </c>
      <c r="D31" s="13" t="s">
        <v>8</v>
      </c>
      <c r="E31" s="13" t="s">
        <v>243</v>
      </c>
      <c r="F31" s="2" t="s">
        <v>100</v>
      </c>
      <c r="G31" s="2">
        <v>1</v>
      </c>
      <c r="H31" s="2" t="s">
        <v>832</v>
      </c>
      <c r="I31" s="9">
        <v>9</v>
      </c>
      <c r="J31" s="22">
        <v>6.5</v>
      </c>
      <c r="K31" s="2" t="s">
        <v>1350</v>
      </c>
      <c r="L31" s="13" t="s">
        <v>277</v>
      </c>
      <c r="M31" s="2" t="s">
        <v>839</v>
      </c>
      <c r="N31" s="13" t="s">
        <v>847</v>
      </c>
      <c r="O31" s="13" t="s">
        <v>1284</v>
      </c>
      <c r="P31" s="2" t="s">
        <v>1328</v>
      </c>
      <c r="Q31" s="9">
        <v>9</v>
      </c>
      <c r="T31" s="26">
        <v>702</v>
      </c>
      <c r="U31" s="26">
        <v>0</v>
      </c>
      <c r="V31" s="26">
        <v>0</v>
      </c>
      <c r="W31" s="47">
        <f>T31+U31/20+V31/240</f>
        <v>702</v>
      </c>
      <c r="X31" s="47">
        <f>W31/Q31</f>
        <v>78</v>
      </c>
      <c r="Z31" s="6">
        <f>X31/12</f>
        <v>6.5</v>
      </c>
      <c r="AD31" s="47"/>
      <c r="AI31">
        <v>6</v>
      </c>
      <c r="AJ31">
        <v>10</v>
      </c>
      <c r="AK31">
        <v>0</v>
      </c>
      <c r="AL31" s="22">
        <f t="shared" si="2"/>
        <v>6.5</v>
      </c>
      <c r="AM31" s="22"/>
      <c r="BI31" s="6"/>
      <c r="BR31" s="47"/>
      <c r="BS31" s="38"/>
      <c r="BT31" s="38"/>
      <c r="BU31" s="20"/>
      <c r="BV31" s="36"/>
      <c r="BW31" s="36"/>
      <c r="BX31" s="38"/>
      <c r="BY31" s="19">
        <f t="shared" si="3"/>
        <v>702</v>
      </c>
      <c r="BZ31" s="19">
        <f t="shared" si="4"/>
        <v>78</v>
      </c>
      <c r="CL31">
        <f t="shared" si="5"/>
        <v>1398</v>
      </c>
      <c r="CM31" s="2" t="s">
        <v>839</v>
      </c>
    </row>
    <row r="32" spans="1:91" ht="12.75">
      <c r="A32" s="14">
        <v>1398</v>
      </c>
      <c r="B32" s="13" t="s">
        <v>831</v>
      </c>
      <c r="C32" s="13" t="s">
        <v>1089</v>
      </c>
      <c r="D32" s="13" t="s">
        <v>8</v>
      </c>
      <c r="E32" s="13" t="s">
        <v>243</v>
      </c>
      <c r="F32" s="2" t="s">
        <v>101</v>
      </c>
      <c r="G32" s="2">
        <v>1</v>
      </c>
      <c r="H32" s="2" t="s">
        <v>361</v>
      </c>
      <c r="I32" s="9">
        <v>2.5</v>
      </c>
      <c r="J32" s="22">
        <v>9.5</v>
      </c>
      <c r="K32" s="2" t="s">
        <v>258</v>
      </c>
      <c r="L32" s="13" t="s">
        <v>277</v>
      </c>
      <c r="M32" s="2" t="s">
        <v>362</v>
      </c>
      <c r="N32" s="13" t="s">
        <v>345</v>
      </c>
      <c r="O32" s="13" t="s">
        <v>245</v>
      </c>
      <c r="P32" s="2" t="s">
        <v>1253</v>
      </c>
      <c r="Q32" s="9">
        <v>2.5</v>
      </c>
      <c r="T32" s="26">
        <v>285</v>
      </c>
      <c r="U32" s="26">
        <v>0</v>
      </c>
      <c r="V32" s="26">
        <v>0</v>
      </c>
      <c r="W32" s="47">
        <f>T32+U32/20+V32/240</f>
        <v>285</v>
      </c>
      <c r="X32" s="47">
        <f>W32/Q32</f>
        <v>114</v>
      </c>
      <c r="Z32" s="6">
        <f>X32/12</f>
        <v>9.5</v>
      </c>
      <c r="AD32" s="47"/>
      <c r="AI32">
        <v>9</v>
      </c>
      <c r="AJ32">
        <v>10</v>
      </c>
      <c r="AK32">
        <v>0</v>
      </c>
      <c r="AL32" s="22">
        <f t="shared" si="2"/>
        <v>9.5</v>
      </c>
      <c r="AM32" s="22"/>
      <c r="BA32" s="22">
        <v>9.5</v>
      </c>
      <c r="BI32" s="6"/>
      <c r="BR32" s="47"/>
      <c r="BS32" s="38"/>
      <c r="BT32" s="38"/>
      <c r="BU32" s="20"/>
      <c r="BV32" s="36"/>
      <c r="BW32" s="36"/>
      <c r="BX32" s="38"/>
      <c r="BY32" s="19">
        <f t="shared" si="3"/>
        <v>285</v>
      </c>
      <c r="BZ32" s="19">
        <f t="shared" si="4"/>
        <v>114</v>
      </c>
      <c r="CL32">
        <f t="shared" si="5"/>
        <v>1398</v>
      </c>
      <c r="CM32" s="2" t="s">
        <v>362</v>
      </c>
    </row>
    <row r="33" spans="1:91" ht="12.75">
      <c r="A33" s="14">
        <v>1398</v>
      </c>
      <c r="B33" s="13" t="s">
        <v>831</v>
      </c>
      <c r="C33" s="13" t="s">
        <v>1089</v>
      </c>
      <c r="D33" s="13" t="s">
        <v>8</v>
      </c>
      <c r="E33" s="13" t="s">
        <v>243</v>
      </c>
      <c r="F33" s="2" t="s">
        <v>102</v>
      </c>
      <c r="G33" s="2">
        <v>1</v>
      </c>
      <c r="H33" s="2" t="s">
        <v>361</v>
      </c>
      <c r="I33" s="9">
        <v>2</v>
      </c>
      <c r="J33" s="22">
        <v>7</v>
      </c>
      <c r="K33" s="2" t="s">
        <v>794</v>
      </c>
      <c r="L33" s="13" t="s">
        <v>277</v>
      </c>
      <c r="M33" s="2" t="s">
        <v>382</v>
      </c>
      <c r="N33" s="13" t="s">
        <v>343</v>
      </c>
      <c r="O33" s="13" t="s">
        <v>823</v>
      </c>
      <c r="P33" s="2" t="s">
        <v>465</v>
      </c>
      <c r="Q33" s="9">
        <v>2</v>
      </c>
      <c r="T33" s="26">
        <v>168</v>
      </c>
      <c r="U33" s="26">
        <v>0</v>
      </c>
      <c r="V33" s="26">
        <v>0</v>
      </c>
      <c r="W33" s="47">
        <f>T33+U33/20+V33/240</f>
        <v>168</v>
      </c>
      <c r="X33" s="47">
        <f>W33/Q33</f>
        <v>84</v>
      </c>
      <c r="Z33" s="6">
        <f>X33/12</f>
        <v>7</v>
      </c>
      <c r="AA33">
        <v>84</v>
      </c>
      <c r="AB33">
        <v>0</v>
      </c>
      <c r="AC33">
        <v>0</v>
      </c>
      <c r="AD33" s="47">
        <f>AA33+AB33/20+AC33/240</f>
        <v>84</v>
      </c>
      <c r="AI33">
        <v>7</v>
      </c>
      <c r="AJ33">
        <v>0</v>
      </c>
      <c r="AK33">
        <v>0</v>
      </c>
      <c r="AL33" s="22">
        <f t="shared" si="2"/>
        <v>7</v>
      </c>
      <c r="AM33" s="22"/>
      <c r="AZ33" s="22">
        <v>7</v>
      </c>
      <c r="BI33" s="7"/>
      <c r="BR33" s="47"/>
      <c r="BS33" s="38"/>
      <c r="BT33" s="38"/>
      <c r="BU33" s="20"/>
      <c r="BV33" s="36"/>
      <c r="BW33" s="36"/>
      <c r="BX33" s="38"/>
      <c r="BY33" s="19">
        <f t="shared" si="3"/>
        <v>168</v>
      </c>
      <c r="BZ33" s="19">
        <f t="shared" si="4"/>
        <v>84</v>
      </c>
      <c r="CL33">
        <f t="shared" si="5"/>
        <v>1398</v>
      </c>
      <c r="CM33" s="2" t="s">
        <v>382</v>
      </c>
    </row>
    <row r="34" spans="1:91" ht="12.75">
      <c r="A34" s="14">
        <v>1398</v>
      </c>
      <c r="B34" s="13" t="s">
        <v>831</v>
      </c>
      <c r="C34" s="13" t="s">
        <v>1089</v>
      </c>
      <c r="D34" s="13" t="s">
        <v>8</v>
      </c>
      <c r="E34" s="13" t="s">
        <v>243</v>
      </c>
      <c r="F34" s="2" t="s">
        <v>103</v>
      </c>
      <c r="G34" s="2">
        <v>1</v>
      </c>
      <c r="H34" s="2" t="s">
        <v>361</v>
      </c>
      <c r="I34" s="9">
        <v>2</v>
      </c>
      <c r="J34" s="22">
        <v>5.4</v>
      </c>
      <c r="K34" s="2" t="s">
        <v>1384</v>
      </c>
      <c r="L34" s="13" t="s">
        <v>277</v>
      </c>
      <c r="M34" s="2" t="s">
        <v>371</v>
      </c>
      <c r="N34" s="13" t="s">
        <v>345</v>
      </c>
      <c r="O34" s="13" t="s">
        <v>293</v>
      </c>
      <c r="P34" s="2" t="s">
        <v>1133</v>
      </c>
      <c r="Q34" s="9">
        <v>2</v>
      </c>
      <c r="T34" s="26">
        <v>129</v>
      </c>
      <c r="U34" s="26">
        <v>12</v>
      </c>
      <c r="V34" s="26">
        <v>0</v>
      </c>
      <c r="W34" s="47">
        <f>T34+U34/20+V34/240</f>
        <v>129.6</v>
      </c>
      <c r="X34" s="47">
        <f>W34/Q34</f>
        <v>64.8</v>
      </c>
      <c r="Z34" s="6">
        <f>X34/12</f>
        <v>5.3999999999999995</v>
      </c>
      <c r="AI34">
        <v>5</v>
      </c>
      <c r="AJ34">
        <v>8</v>
      </c>
      <c r="AK34">
        <v>0</v>
      </c>
      <c r="AL34" s="22">
        <f t="shared" si="2"/>
        <v>5.3999999999999995</v>
      </c>
      <c r="AM34" s="22"/>
      <c r="AZ34" s="6"/>
      <c r="BD34" s="22">
        <v>5.4</v>
      </c>
      <c r="BI34" s="7"/>
      <c r="BR34" s="47"/>
      <c r="BS34" s="38"/>
      <c r="BT34" s="38"/>
      <c r="BU34" s="20"/>
      <c r="BV34" s="36"/>
      <c r="BW34" s="36"/>
      <c r="BX34" s="38"/>
      <c r="BY34" s="19">
        <f t="shared" si="3"/>
        <v>129.6</v>
      </c>
      <c r="BZ34" s="19">
        <f t="shared" si="4"/>
        <v>64.8</v>
      </c>
      <c r="CL34">
        <f t="shared" si="5"/>
        <v>1398</v>
      </c>
      <c r="CM34" s="2" t="s">
        <v>371</v>
      </c>
    </row>
    <row r="35" spans="1:91" ht="12.75">
      <c r="A35" s="14">
        <v>1398</v>
      </c>
      <c r="B35" s="13" t="s">
        <v>831</v>
      </c>
      <c r="C35" s="13" t="s">
        <v>1089</v>
      </c>
      <c r="D35" s="13" t="s">
        <v>8</v>
      </c>
      <c r="E35" s="13" t="s">
        <v>243</v>
      </c>
      <c r="F35" s="2" t="s">
        <v>104</v>
      </c>
      <c r="G35" s="2">
        <v>1</v>
      </c>
      <c r="H35" s="2" t="s">
        <v>6</v>
      </c>
      <c r="J35" s="22"/>
      <c r="K35" s="2" t="s">
        <v>599</v>
      </c>
      <c r="L35" s="13" t="s">
        <v>277</v>
      </c>
      <c r="M35" s="2" t="s">
        <v>598</v>
      </c>
      <c r="N35" s="13" t="s">
        <v>1248</v>
      </c>
      <c r="O35" s="13" t="s">
        <v>645</v>
      </c>
      <c r="P35" s="2" t="s">
        <v>1173</v>
      </c>
      <c r="R35" s="9">
        <v>18</v>
      </c>
      <c r="T35" s="26">
        <v>36</v>
      </c>
      <c r="U35" s="26">
        <v>0</v>
      </c>
      <c r="V35" s="26">
        <v>0</v>
      </c>
      <c r="W35" s="47">
        <f>T35+U35/20+V35/240</f>
        <v>36</v>
      </c>
      <c r="Y35" s="22">
        <f>W35*20/R35</f>
        <v>40</v>
      </c>
      <c r="AL35" s="22"/>
      <c r="AM35" s="22">
        <f>Y35/12</f>
        <v>3.3333333333333335</v>
      </c>
      <c r="AZ35" s="6"/>
      <c r="BI35" s="22"/>
      <c r="BR35" s="47"/>
      <c r="BS35" s="38"/>
      <c r="BT35" s="38"/>
      <c r="BU35" s="20"/>
      <c r="BV35" s="36"/>
      <c r="BW35" s="36"/>
      <c r="BX35" s="38"/>
      <c r="BY35" s="19">
        <f t="shared" si="3"/>
        <v>36</v>
      </c>
      <c r="BZ35" s="19"/>
      <c r="CL35">
        <f t="shared" si="5"/>
        <v>1398</v>
      </c>
      <c r="CM35" s="2" t="s">
        <v>598</v>
      </c>
    </row>
    <row r="36" spans="1:91" ht="12.75">
      <c r="A36" s="14"/>
      <c r="E36" s="13"/>
      <c r="F36" s="2"/>
      <c r="G36" s="2"/>
      <c r="J36" s="22"/>
      <c r="M36" s="2"/>
      <c r="AL36" s="22"/>
      <c r="AM36" s="22"/>
      <c r="BD36" s="6"/>
      <c r="BI36" s="7"/>
      <c r="BR36" s="47"/>
      <c r="BS36" s="38"/>
      <c r="BT36" s="38"/>
      <c r="BU36" s="20"/>
      <c r="BV36" s="36"/>
      <c r="BW36" s="36"/>
      <c r="BX36" s="38"/>
      <c r="BY36" s="19"/>
      <c r="BZ36" s="19"/>
      <c r="CM36" s="2"/>
    </row>
    <row r="37" spans="1:92" ht="12.75">
      <c r="A37" s="14">
        <v>1398</v>
      </c>
      <c r="B37" s="13" t="s">
        <v>831</v>
      </c>
      <c r="C37" s="13" t="s">
        <v>1089</v>
      </c>
      <c r="D37" s="13" t="s">
        <v>8</v>
      </c>
      <c r="E37" s="13" t="s">
        <v>243</v>
      </c>
      <c r="F37" s="2" t="s">
        <v>105</v>
      </c>
      <c r="G37" s="2">
        <v>2</v>
      </c>
      <c r="H37" s="2" t="s">
        <v>361</v>
      </c>
      <c r="J37" s="22"/>
      <c r="K37" s="2" t="s">
        <v>592</v>
      </c>
      <c r="L37" s="13" t="s">
        <v>277</v>
      </c>
      <c r="M37" s="2" t="s">
        <v>585</v>
      </c>
      <c r="N37" s="13" t="s">
        <v>343</v>
      </c>
      <c r="O37" s="13" t="s">
        <v>299</v>
      </c>
      <c r="P37" s="2" t="s">
        <v>777</v>
      </c>
      <c r="R37" s="9">
        <v>18</v>
      </c>
      <c r="T37" s="26">
        <v>25</v>
      </c>
      <c r="U37" s="26">
        <v>4</v>
      </c>
      <c r="V37" s="26">
        <v>0</v>
      </c>
      <c r="W37" s="47">
        <f>T37+U37/20+V37/240</f>
        <v>25.2</v>
      </c>
      <c r="X37" s="47"/>
      <c r="Y37" s="22">
        <f>W37*20/R37</f>
        <v>28</v>
      </c>
      <c r="Z37" s="6"/>
      <c r="AL37" s="22"/>
      <c r="AM37" s="22">
        <f>Y37/12</f>
        <v>2.3333333333333335</v>
      </c>
      <c r="BD37" s="6"/>
      <c r="BI37" s="7"/>
      <c r="BR37" s="47"/>
      <c r="BS37" s="38"/>
      <c r="BT37" s="38"/>
      <c r="BU37" s="20"/>
      <c r="BV37" s="36"/>
      <c r="BW37" s="36"/>
      <c r="BX37" s="38"/>
      <c r="BY37" s="19">
        <f aca="true" t="shared" si="6" ref="BY37:BY48">W37+(BQ37*12*Q37)+(BV37*Q37)</f>
        <v>25.2</v>
      </c>
      <c r="BZ37" s="19"/>
      <c r="CL37">
        <f aca="true" t="shared" si="7" ref="CL37:CL48">A37*1</f>
        <v>1398</v>
      </c>
      <c r="CM37" s="2" t="s">
        <v>585</v>
      </c>
      <c r="CN37" t="s">
        <v>23</v>
      </c>
    </row>
    <row r="38" spans="1:92" ht="12.75">
      <c r="A38" s="14">
        <v>1398</v>
      </c>
      <c r="B38" s="13" t="s">
        <v>831</v>
      </c>
      <c r="C38" s="13" t="s">
        <v>1089</v>
      </c>
      <c r="D38" s="13" t="s">
        <v>8</v>
      </c>
      <c r="E38" s="13" t="s">
        <v>243</v>
      </c>
      <c r="F38" s="2" t="s">
        <v>106</v>
      </c>
      <c r="G38" s="2">
        <v>2</v>
      </c>
      <c r="H38" s="2" t="s">
        <v>1303</v>
      </c>
      <c r="I38" s="9">
        <v>1</v>
      </c>
      <c r="J38" s="22">
        <v>4.816666666666666</v>
      </c>
      <c r="K38" s="2" t="s">
        <v>1073</v>
      </c>
      <c r="L38" s="13" t="s">
        <v>277</v>
      </c>
      <c r="M38" s="2" t="s">
        <v>1317</v>
      </c>
      <c r="N38" s="13" t="s">
        <v>1297</v>
      </c>
      <c r="O38" s="13" t="s">
        <v>1013</v>
      </c>
      <c r="P38" s="2" t="s">
        <v>233</v>
      </c>
      <c r="Q38" s="9">
        <v>1</v>
      </c>
      <c r="T38" s="26">
        <v>57</v>
      </c>
      <c r="U38" s="26">
        <v>16</v>
      </c>
      <c r="V38" s="26">
        <v>0</v>
      </c>
      <c r="W38" s="47">
        <f>T38+U38/20+V38/240</f>
        <v>57.8</v>
      </c>
      <c r="X38" s="47">
        <f aca="true" t="shared" si="8" ref="X38:X43">W38/Q38</f>
        <v>57.8</v>
      </c>
      <c r="Z38" s="6">
        <f aca="true" t="shared" si="9" ref="Z38:Z43">X38/12</f>
        <v>4.816666666666666</v>
      </c>
      <c r="AA38">
        <v>57</v>
      </c>
      <c r="AB38">
        <v>16</v>
      </c>
      <c r="AC38">
        <v>0</v>
      </c>
      <c r="AD38" s="47">
        <f>AA38+AB38/20+AC38/240</f>
        <v>57.8</v>
      </c>
      <c r="AE38">
        <v>4</v>
      </c>
      <c r="AF38">
        <v>16</v>
      </c>
      <c r="AG38">
        <v>0</v>
      </c>
      <c r="AH38" s="22">
        <f>AE38+AF38/20+AG38/240</f>
        <v>4.8</v>
      </c>
      <c r="AI38">
        <v>4</v>
      </c>
      <c r="AJ38">
        <v>16</v>
      </c>
      <c r="AK38">
        <v>0</v>
      </c>
      <c r="AL38" s="22">
        <f aca="true" t="shared" si="10" ref="AL38:AL48">Z38*1</f>
        <v>4.816666666666666</v>
      </c>
      <c r="AM38" s="22"/>
      <c r="AZ38" s="22">
        <v>4.816666666666666</v>
      </c>
      <c r="BI38" s="6"/>
      <c r="BR38" s="47"/>
      <c r="BS38" s="38"/>
      <c r="BT38" s="38"/>
      <c r="BU38" s="20"/>
      <c r="BV38" s="36"/>
      <c r="BW38" s="36"/>
      <c r="BX38" s="38"/>
      <c r="BY38" s="19">
        <f t="shared" si="6"/>
        <v>57.8</v>
      </c>
      <c r="BZ38" s="19">
        <f aca="true" t="shared" si="11" ref="BZ38:BZ48">BY38/Q38</f>
        <v>57.8</v>
      </c>
      <c r="CL38">
        <f t="shared" si="7"/>
        <v>1398</v>
      </c>
      <c r="CM38" s="2" t="s">
        <v>1317</v>
      </c>
      <c r="CN38" t="s">
        <v>25</v>
      </c>
    </row>
    <row r="39" spans="1:91" ht="12.75">
      <c r="A39" s="14">
        <v>1398</v>
      </c>
      <c r="B39" s="13" t="s">
        <v>831</v>
      </c>
      <c r="C39" s="13" t="s">
        <v>1089</v>
      </c>
      <c r="D39" s="13" t="s">
        <v>8</v>
      </c>
      <c r="E39" s="13" t="s">
        <v>243</v>
      </c>
      <c r="F39" s="2" t="s">
        <v>107</v>
      </c>
      <c r="G39" s="2">
        <v>2</v>
      </c>
      <c r="H39" s="2" t="s">
        <v>1303</v>
      </c>
      <c r="I39" s="9">
        <v>2</v>
      </c>
      <c r="J39" s="22">
        <v>3.6</v>
      </c>
      <c r="K39" s="2" t="s">
        <v>727</v>
      </c>
      <c r="L39" s="13" t="s">
        <v>277</v>
      </c>
      <c r="M39" s="2" t="s">
        <v>1311</v>
      </c>
      <c r="N39" s="13" t="s">
        <v>1297</v>
      </c>
      <c r="O39" s="13" t="s">
        <v>644</v>
      </c>
      <c r="P39" s="2" t="s">
        <v>1298</v>
      </c>
      <c r="Q39" s="9">
        <v>2</v>
      </c>
      <c r="W39" s="47">
        <f>(172+16/20)/2</f>
        <v>86.4</v>
      </c>
      <c r="X39" s="47">
        <f t="shared" si="8"/>
        <v>43.2</v>
      </c>
      <c r="Z39" s="6">
        <f t="shared" si="9"/>
        <v>3.6</v>
      </c>
      <c r="AH39" s="22"/>
      <c r="AI39">
        <v>3</v>
      </c>
      <c r="AJ39">
        <v>12</v>
      </c>
      <c r="AK39">
        <v>0</v>
      </c>
      <c r="AL39" s="22">
        <f t="shared" si="10"/>
        <v>3.6</v>
      </c>
      <c r="AM39" s="22"/>
      <c r="BI39" s="22">
        <v>3.6</v>
      </c>
      <c r="BR39" s="47"/>
      <c r="BS39" s="38"/>
      <c r="BT39" s="38"/>
      <c r="BU39" s="20"/>
      <c r="BV39" s="36"/>
      <c r="BW39" s="36"/>
      <c r="BX39" s="38"/>
      <c r="BY39" s="19">
        <f t="shared" si="6"/>
        <v>86.4</v>
      </c>
      <c r="BZ39" s="19">
        <f t="shared" si="11"/>
        <v>43.2</v>
      </c>
      <c r="CL39">
        <f t="shared" si="7"/>
        <v>1398</v>
      </c>
      <c r="CM39" s="2" t="s">
        <v>1311</v>
      </c>
    </row>
    <row r="40" spans="1:91" ht="12.75">
      <c r="A40" s="14">
        <v>1398</v>
      </c>
      <c r="B40" s="13" t="s">
        <v>831</v>
      </c>
      <c r="C40" s="13" t="s">
        <v>1089</v>
      </c>
      <c r="D40" s="13" t="s">
        <v>8</v>
      </c>
      <c r="E40" s="13" t="s">
        <v>243</v>
      </c>
      <c r="F40" s="2" t="s">
        <v>108</v>
      </c>
      <c r="G40" s="2">
        <v>2</v>
      </c>
      <c r="H40" s="2" t="s">
        <v>1303</v>
      </c>
      <c r="I40" s="9">
        <v>2</v>
      </c>
      <c r="J40" s="22">
        <v>3.6</v>
      </c>
      <c r="K40" s="2" t="s">
        <v>403</v>
      </c>
      <c r="L40" s="13" t="s">
        <v>277</v>
      </c>
      <c r="M40" s="2" t="s">
        <v>1306</v>
      </c>
      <c r="N40" s="13" t="s">
        <v>1297</v>
      </c>
      <c r="O40" s="13" t="s">
        <v>295</v>
      </c>
      <c r="P40" s="2" t="s">
        <v>1298</v>
      </c>
      <c r="Q40" s="9">
        <v>2</v>
      </c>
      <c r="W40" s="47">
        <v>86.4</v>
      </c>
      <c r="X40" s="47">
        <f t="shared" si="8"/>
        <v>43.2</v>
      </c>
      <c r="Z40" s="6">
        <f t="shared" si="9"/>
        <v>3.6</v>
      </c>
      <c r="AH40" s="22"/>
      <c r="AI40">
        <v>3</v>
      </c>
      <c r="AJ40">
        <v>12</v>
      </c>
      <c r="AK40">
        <v>0</v>
      </c>
      <c r="AL40" s="22">
        <f t="shared" si="10"/>
        <v>3.6</v>
      </c>
      <c r="BI40" s="22">
        <v>3.6</v>
      </c>
      <c r="BR40" s="47"/>
      <c r="BS40" s="38"/>
      <c r="BT40" s="38"/>
      <c r="BU40" s="20"/>
      <c r="BV40" s="36"/>
      <c r="BW40" s="36"/>
      <c r="BX40" s="38"/>
      <c r="BY40" s="19">
        <f t="shared" si="6"/>
        <v>86.4</v>
      </c>
      <c r="BZ40" s="19">
        <f t="shared" si="11"/>
        <v>43.2</v>
      </c>
      <c r="CL40">
        <f t="shared" si="7"/>
        <v>1398</v>
      </c>
      <c r="CM40" s="2" t="s">
        <v>1306</v>
      </c>
    </row>
    <row r="41" spans="1:91" ht="12.75">
      <c r="A41" s="14">
        <v>1398</v>
      </c>
      <c r="B41" s="13" t="s">
        <v>831</v>
      </c>
      <c r="C41" s="13" t="s">
        <v>1089</v>
      </c>
      <c r="D41" s="13" t="s">
        <v>8</v>
      </c>
      <c r="E41" s="13" t="s">
        <v>243</v>
      </c>
      <c r="F41" s="2" t="s">
        <v>42</v>
      </c>
      <c r="G41" s="2">
        <v>2</v>
      </c>
      <c r="H41" s="2" t="s">
        <v>492</v>
      </c>
      <c r="I41" s="9">
        <v>2</v>
      </c>
      <c r="J41" s="22">
        <v>1.875</v>
      </c>
      <c r="K41" s="2" t="s">
        <v>490</v>
      </c>
      <c r="L41" s="13" t="s">
        <v>277</v>
      </c>
      <c r="M41" s="2" t="s">
        <v>499</v>
      </c>
      <c r="N41" s="13" t="s">
        <v>478</v>
      </c>
      <c r="O41" s="13" t="s">
        <v>648</v>
      </c>
      <c r="P41" s="2" t="s">
        <v>659</v>
      </c>
      <c r="Q41" s="9">
        <v>2</v>
      </c>
      <c r="W41" s="47">
        <f>90/2</f>
        <v>45</v>
      </c>
      <c r="X41" s="47">
        <f t="shared" si="8"/>
        <v>22.5</v>
      </c>
      <c r="Z41" s="6">
        <f t="shared" si="9"/>
        <v>1.875</v>
      </c>
      <c r="AA41">
        <v>22</v>
      </c>
      <c r="AB41">
        <v>10</v>
      </c>
      <c r="AC41">
        <v>0</v>
      </c>
      <c r="AD41" s="47">
        <f>AA41+AB41/20+AC41/240</f>
        <v>22.5</v>
      </c>
      <c r="AH41" s="22"/>
      <c r="AI41">
        <v>1</v>
      </c>
      <c r="AJ41">
        <v>17</v>
      </c>
      <c r="AK41">
        <v>6</v>
      </c>
      <c r="AL41" s="22">
        <f t="shared" si="10"/>
        <v>1.875</v>
      </c>
      <c r="BI41" s="22">
        <v>1.875</v>
      </c>
      <c r="BR41" s="47"/>
      <c r="BS41" s="38"/>
      <c r="BT41" s="38"/>
      <c r="BU41" s="20"/>
      <c r="BV41" s="36"/>
      <c r="BW41" s="36"/>
      <c r="BX41" s="38"/>
      <c r="BY41" s="19">
        <f t="shared" si="6"/>
        <v>45</v>
      </c>
      <c r="BZ41" s="19">
        <f t="shared" si="11"/>
        <v>22.5</v>
      </c>
      <c r="CL41">
        <f t="shared" si="7"/>
        <v>1398</v>
      </c>
      <c r="CM41" s="2" t="s">
        <v>499</v>
      </c>
    </row>
    <row r="42" spans="1:91" ht="12.75">
      <c r="A42" s="14">
        <v>1398</v>
      </c>
      <c r="B42" s="13" t="s">
        <v>831</v>
      </c>
      <c r="C42" s="13" t="s">
        <v>1089</v>
      </c>
      <c r="D42" s="13" t="s">
        <v>8</v>
      </c>
      <c r="E42" s="13" t="s">
        <v>243</v>
      </c>
      <c r="F42" s="2" t="s">
        <v>43</v>
      </c>
      <c r="G42" s="2">
        <v>2</v>
      </c>
      <c r="H42" s="2" t="s">
        <v>492</v>
      </c>
      <c r="I42" s="9">
        <v>2</v>
      </c>
      <c r="J42" s="22">
        <v>1.875</v>
      </c>
      <c r="K42" s="2" t="s">
        <v>491</v>
      </c>
      <c r="L42" s="13" t="s">
        <v>277</v>
      </c>
      <c r="M42" s="2" t="s">
        <v>504</v>
      </c>
      <c r="N42" s="13" t="s">
        <v>478</v>
      </c>
      <c r="O42" s="13" t="s">
        <v>1013</v>
      </c>
      <c r="P42" s="2" t="s">
        <v>659</v>
      </c>
      <c r="Q42" s="9">
        <v>2</v>
      </c>
      <c r="W42" s="47">
        <v>45</v>
      </c>
      <c r="X42" s="47">
        <f t="shared" si="8"/>
        <v>22.5</v>
      </c>
      <c r="Z42" s="6">
        <f t="shared" si="9"/>
        <v>1.875</v>
      </c>
      <c r="AA42">
        <v>22</v>
      </c>
      <c r="AB42">
        <v>10</v>
      </c>
      <c r="AC42">
        <v>0</v>
      </c>
      <c r="AD42" s="47">
        <f>AA42+AB42/20+AC42/240</f>
        <v>22.5</v>
      </c>
      <c r="AH42" s="22"/>
      <c r="AI42">
        <v>1</v>
      </c>
      <c r="AJ42">
        <v>17</v>
      </c>
      <c r="AK42">
        <v>6</v>
      </c>
      <c r="AL42" s="22">
        <f t="shared" si="10"/>
        <v>1.875</v>
      </c>
      <c r="BI42" s="22">
        <v>1.875</v>
      </c>
      <c r="BR42" s="47"/>
      <c r="BS42" s="38"/>
      <c r="BT42" s="38"/>
      <c r="BU42" s="20"/>
      <c r="BV42" s="36"/>
      <c r="BW42" s="36"/>
      <c r="BX42" s="38"/>
      <c r="BY42" s="19">
        <f t="shared" si="6"/>
        <v>45</v>
      </c>
      <c r="BZ42" s="19">
        <f t="shared" si="11"/>
        <v>22.5</v>
      </c>
      <c r="CL42">
        <f t="shared" si="7"/>
        <v>1398</v>
      </c>
      <c r="CM42" s="2" t="s">
        <v>504</v>
      </c>
    </row>
    <row r="43" spans="1:91" ht="12.75">
      <c r="A43" s="14">
        <v>1398</v>
      </c>
      <c r="B43" s="13" t="s">
        <v>831</v>
      </c>
      <c r="C43" s="13" t="s">
        <v>1089</v>
      </c>
      <c r="D43" s="13" t="s">
        <v>8</v>
      </c>
      <c r="E43" s="13" t="s">
        <v>243</v>
      </c>
      <c r="F43" s="2" t="s">
        <v>44</v>
      </c>
      <c r="G43" s="2">
        <v>2</v>
      </c>
      <c r="H43" s="2" t="s">
        <v>492</v>
      </c>
      <c r="I43" s="9">
        <v>1</v>
      </c>
      <c r="J43" s="22">
        <v>1.875</v>
      </c>
      <c r="K43" s="2" t="s">
        <v>323</v>
      </c>
      <c r="L43" s="13" t="s">
        <v>277</v>
      </c>
      <c r="M43" s="2" t="s">
        <v>494</v>
      </c>
      <c r="N43" s="13" t="s">
        <v>478</v>
      </c>
      <c r="O43" s="13" t="s">
        <v>278</v>
      </c>
      <c r="P43" s="2" t="s">
        <v>234</v>
      </c>
      <c r="Q43" s="9">
        <v>1</v>
      </c>
      <c r="T43" s="26">
        <v>22</v>
      </c>
      <c r="U43" s="26">
        <v>10</v>
      </c>
      <c r="V43" s="26">
        <v>0</v>
      </c>
      <c r="W43" s="47">
        <f>T43+U43/20+V43/240</f>
        <v>22.5</v>
      </c>
      <c r="X43" s="47">
        <f t="shared" si="8"/>
        <v>22.5</v>
      </c>
      <c r="Z43" s="6">
        <f t="shared" si="9"/>
        <v>1.875</v>
      </c>
      <c r="AA43">
        <v>22</v>
      </c>
      <c r="AB43">
        <v>10</v>
      </c>
      <c r="AC43">
        <v>0</v>
      </c>
      <c r="AD43" s="47">
        <f>AA43+AB43/20+AC43/240</f>
        <v>22.5</v>
      </c>
      <c r="AE43">
        <v>1</v>
      </c>
      <c r="AF43">
        <v>17</v>
      </c>
      <c r="AG43">
        <v>6</v>
      </c>
      <c r="AH43" s="22">
        <f>AE43+AF43/20+AG43/240</f>
        <v>1.875</v>
      </c>
      <c r="AI43">
        <v>1</v>
      </c>
      <c r="AJ43">
        <v>17</v>
      </c>
      <c r="AK43">
        <v>6</v>
      </c>
      <c r="AL43" s="22">
        <f t="shared" si="10"/>
        <v>1.875</v>
      </c>
      <c r="BI43" s="22">
        <v>1.875</v>
      </c>
      <c r="BR43" s="47"/>
      <c r="BS43" s="38"/>
      <c r="BT43" s="38"/>
      <c r="BU43" s="20"/>
      <c r="BV43" s="36"/>
      <c r="BW43" s="36"/>
      <c r="BX43" s="38"/>
      <c r="BY43" s="19">
        <f t="shared" si="6"/>
        <v>22.5</v>
      </c>
      <c r="BZ43" s="19">
        <f t="shared" si="11"/>
        <v>22.5</v>
      </c>
      <c r="CL43">
        <f t="shared" si="7"/>
        <v>1398</v>
      </c>
      <c r="CM43" s="2" t="s">
        <v>494</v>
      </c>
    </row>
    <row r="44" spans="1:91" ht="12.75">
      <c r="A44" s="14">
        <v>1398</v>
      </c>
      <c r="B44" s="13" t="s">
        <v>831</v>
      </c>
      <c r="C44" s="13" t="s">
        <v>1089</v>
      </c>
      <c r="D44" s="13" t="s">
        <v>8</v>
      </c>
      <c r="E44" s="13" t="s">
        <v>243</v>
      </c>
      <c r="F44" s="2" t="s">
        <v>45</v>
      </c>
      <c r="G44" s="2">
        <v>2</v>
      </c>
      <c r="H44" s="2" t="s">
        <v>492</v>
      </c>
      <c r="I44" s="9">
        <v>1</v>
      </c>
      <c r="J44" s="22">
        <v>1.875</v>
      </c>
      <c r="K44" s="2" t="s">
        <v>954</v>
      </c>
      <c r="L44" s="13" t="s">
        <v>277</v>
      </c>
      <c r="M44" s="2" t="s">
        <v>503</v>
      </c>
      <c r="N44" s="13" t="s">
        <v>478</v>
      </c>
      <c r="O44" s="13" t="s">
        <v>946</v>
      </c>
      <c r="P44" s="2" t="s">
        <v>1285</v>
      </c>
      <c r="Q44" s="9">
        <v>1</v>
      </c>
      <c r="W44" s="47">
        <f>Q44*X44</f>
        <v>22.5</v>
      </c>
      <c r="X44" s="47">
        <f>12*Z44</f>
        <v>22.5</v>
      </c>
      <c r="Z44" s="6">
        <f>1+17/20+6/240</f>
        <v>1.875</v>
      </c>
      <c r="AD44" s="47"/>
      <c r="AE44">
        <v>1</v>
      </c>
      <c r="AF44">
        <v>17</v>
      </c>
      <c r="AG44">
        <v>6</v>
      </c>
      <c r="AH44" s="22">
        <f>AE44+AF44/20+AG44/240</f>
        <v>1.875</v>
      </c>
      <c r="AI44">
        <v>1</v>
      </c>
      <c r="AJ44">
        <v>17</v>
      </c>
      <c r="AK44">
        <v>6</v>
      </c>
      <c r="AL44" s="22">
        <f t="shared" si="10"/>
        <v>1.875</v>
      </c>
      <c r="BI44" s="22">
        <v>1.875</v>
      </c>
      <c r="BR44" s="47"/>
      <c r="BS44" s="38"/>
      <c r="BT44" s="38"/>
      <c r="BU44" s="20"/>
      <c r="BV44" s="36"/>
      <c r="BW44" s="36"/>
      <c r="BX44" s="38"/>
      <c r="BY44" s="19">
        <f t="shared" si="6"/>
        <v>22.5</v>
      </c>
      <c r="BZ44" s="19">
        <f t="shared" si="11"/>
        <v>22.5</v>
      </c>
      <c r="CL44">
        <f t="shared" si="7"/>
        <v>1398</v>
      </c>
      <c r="CM44" s="2" t="s">
        <v>503</v>
      </c>
    </row>
    <row r="45" spans="1:91" ht="12.75">
      <c r="A45" s="14">
        <v>1398</v>
      </c>
      <c r="B45" s="13" t="s">
        <v>831</v>
      </c>
      <c r="C45" s="13" t="s">
        <v>1089</v>
      </c>
      <c r="D45" s="13" t="s">
        <v>8</v>
      </c>
      <c r="E45" s="13" t="s">
        <v>243</v>
      </c>
      <c r="F45" s="2" t="s">
        <v>46</v>
      </c>
      <c r="G45" s="2">
        <v>2</v>
      </c>
      <c r="H45" s="2" t="s">
        <v>492</v>
      </c>
      <c r="I45" s="9">
        <v>1</v>
      </c>
      <c r="J45" s="22">
        <v>1.875</v>
      </c>
      <c r="K45" s="2" t="s">
        <v>1069</v>
      </c>
      <c r="L45" s="13" t="s">
        <v>277</v>
      </c>
      <c r="M45" s="2" t="s">
        <v>504</v>
      </c>
      <c r="N45" s="13" t="s">
        <v>478</v>
      </c>
      <c r="O45" s="13" t="s">
        <v>1013</v>
      </c>
      <c r="P45" s="2" t="s">
        <v>229</v>
      </c>
      <c r="Q45" s="9">
        <v>1</v>
      </c>
      <c r="W45" s="47">
        <f>Q45*X45</f>
        <v>22.5</v>
      </c>
      <c r="X45" s="47">
        <f>12*Z45</f>
        <v>22.5</v>
      </c>
      <c r="Z45" s="6">
        <f>1+17/20+6/240</f>
        <v>1.875</v>
      </c>
      <c r="AD45" s="47"/>
      <c r="AE45">
        <v>1</v>
      </c>
      <c r="AF45">
        <v>17</v>
      </c>
      <c r="AG45">
        <v>6</v>
      </c>
      <c r="AH45" s="22">
        <f>AE45+AF45/20+AG45/240</f>
        <v>1.875</v>
      </c>
      <c r="AI45">
        <v>1</v>
      </c>
      <c r="AJ45">
        <v>17</v>
      </c>
      <c r="AK45">
        <v>6</v>
      </c>
      <c r="AL45" s="22">
        <f t="shared" si="10"/>
        <v>1.875</v>
      </c>
      <c r="BI45" s="22">
        <v>1.875</v>
      </c>
      <c r="BR45" s="47"/>
      <c r="BS45" s="38"/>
      <c r="BT45" s="38"/>
      <c r="BU45" s="20"/>
      <c r="BV45" s="36"/>
      <c r="BW45" s="36"/>
      <c r="BX45" s="38"/>
      <c r="BY45" s="19">
        <f t="shared" si="6"/>
        <v>22.5</v>
      </c>
      <c r="BZ45" s="19">
        <f t="shared" si="11"/>
        <v>22.5</v>
      </c>
      <c r="CL45">
        <f t="shared" si="7"/>
        <v>1398</v>
      </c>
      <c r="CM45" s="2" t="s">
        <v>504</v>
      </c>
    </row>
    <row r="46" spans="1:91" ht="12.75">
      <c r="A46" s="14">
        <v>1398</v>
      </c>
      <c r="B46" s="13" t="s">
        <v>831</v>
      </c>
      <c r="C46" s="13" t="s">
        <v>1089</v>
      </c>
      <c r="D46" s="13" t="s">
        <v>8</v>
      </c>
      <c r="E46" s="13" t="s">
        <v>243</v>
      </c>
      <c r="F46" s="2" t="s">
        <v>97</v>
      </c>
      <c r="G46" s="2">
        <v>2</v>
      </c>
      <c r="H46" s="2" t="s">
        <v>361</v>
      </c>
      <c r="I46" s="9">
        <v>2</v>
      </c>
      <c r="J46" s="22">
        <v>0.975</v>
      </c>
      <c r="K46" s="2" t="s">
        <v>430</v>
      </c>
      <c r="L46" s="13" t="s">
        <v>277</v>
      </c>
      <c r="M46" s="2" t="s">
        <v>367</v>
      </c>
      <c r="N46" s="13" t="s">
        <v>345</v>
      </c>
      <c r="O46" s="13" t="s">
        <v>6</v>
      </c>
      <c r="P46" s="2" t="s">
        <v>1012</v>
      </c>
      <c r="Q46" s="9">
        <v>2</v>
      </c>
      <c r="T46" s="26">
        <v>23</v>
      </c>
      <c r="U46" s="26">
        <v>8</v>
      </c>
      <c r="V46" s="26">
        <v>0</v>
      </c>
      <c r="W46" s="47">
        <f>T46+U46/20+V46/240</f>
        <v>23.4</v>
      </c>
      <c r="X46" s="47">
        <f>W46/Q46</f>
        <v>11.7</v>
      </c>
      <c r="Z46" s="6">
        <f>X46/12</f>
        <v>0.975</v>
      </c>
      <c r="AD46" s="47"/>
      <c r="AE46">
        <v>1</v>
      </c>
      <c r="AF46">
        <v>19</v>
      </c>
      <c r="AG46">
        <v>0</v>
      </c>
      <c r="AH46" s="22">
        <f>AE46+AF46/20+AG46/240</f>
        <v>1.95</v>
      </c>
      <c r="AL46" s="22">
        <f t="shared" si="10"/>
        <v>0.975</v>
      </c>
      <c r="BI46" s="22">
        <v>0.975</v>
      </c>
      <c r="BS46" s="38"/>
      <c r="BT46" s="38"/>
      <c r="BU46" s="20"/>
      <c r="BV46" s="36"/>
      <c r="BW46" s="36"/>
      <c r="BX46" s="38"/>
      <c r="BY46" s="19">
        <f t="shared" si="6"/>
        <v>23.4</v>
      </c>
      <c r="BZ46" s="19">
        <f t="shared" si="11"/>
        <v>11.7</v>
      </c>
      <c r="CL46">
        <f t="shared" si="7"/>
        <v>1398</v>
      </c>
      <c r="CM46" s="2" t="s">
        <v>367</v>
      </c>
    </row>
    <row r="47" spans="1:92" ht="12.75">
      <c r="A47" s="14">
        <v>1398</v>
      </c>
      <c r="B47" s="13" t="s">
        <v>831</v>
      </c>
      <c r="C47" s="13" t="s">
        <v>1089</v>
      </c>
      <c r="D47" s="13" t="s">
        <v>8</v>
      </c>
      <c r="E47" s="13" t="s">
        <v>243</v>
      </c>
      <c r="F47" s="2" t="s">
        <v>98</v>
      </c>
      <c r="G47" s="2">
        <v>2</v>
      </c>
      <c r="H47" s="2" t="s">
        <v>361</v>
      </c>
      <c r="I47" s="9">
        <v>0.5</v>
      </c>
      <c r="J47" s="22">
        <v>3.8</v>
      </c>
      <c r="K47" s="2" t="s">
        <v>320</v>
      </c>
      <c r="L47" s="13" t="s">
        <v>277</v>
      </c>
      <c r="M47" s="2" t="s">
        <v>365</v>
      </c>
      <c r="N47" s="13" t="s">
        <v>345</v>
      </c>
      <c r="O47" s="13" t="s">
        <v>278</v>
      </c>
      <c r="P47" s="2" t="s">
        <v>772</v>
      </c>
      <c r="Q47" s="9">
        <v>0.5</v>
      </c>
      <c r="W47" s="47">
        <f>(45+12/20)/2</f>
        <v>22.8</v>
      </c>
      <c r="X47" s="47">
        <f>W47/Q47</f>
        <v>45.6</v>
      </c>
      <c r="Z47" s="6">
        <f>X47/12</f>
        <v>3.8000000000000003</v>
      </c>
      <c r="AA47">
        <v>45</v>
      </c>
      <c r="AB47">
        <v>12</v>
      </c>
      <c r="AC47">
        <v>0</v>
      </c>
      <c r="AD47" s="47">
        <f>AA47+AB47/20+AC47/240</f>
        <v>45.6</v>
      </c>
      <c r="AH47" s="22"/>
      <c r="AI47">
        <v>3</v>
      </c>
      <c r="AJ47">
        <v>16</v>
      </c>
      <c r="AK47">
        <v>0</v>
      </c>
      <c r="AL47" s="22">
        <f t="shared" si="10"/>
        <v>3.8000000000000003</v>
      </c>
      <c r="BE47" s="22">
        <v>3.8</v>
      </c>
      <c r="BF47" s="6"/>
      <c r="BG47" s="6"/>
      <c r="BH47" s="6"/>
      <c r="BI47" s="22">
        <v>3.8</v>
      </c>
      <c r="BR47" s="47"/>
      <c r="BS47" s="38"/>
      <c r="BT47" s="38"/>
      <c r="BU47" s="20"/>
      <c r="BV47" s="36"/>
      <c r="BW47" s="36"/>
      <c r="BX47" s="38"/>
      <c r="BY47" s="19">
        <f t="shared" si="6"/>
        <v>22.8</v>
      </c>
      <c r="BZ47" s="19">
        <f t="shared" si="11"/>
        <v>45.6</v>
      </c>
      <c r="CL47">
        <f t="shared" si="7"/>
        <v>1398</v>
      </c>
      <c r="CM47" s="2" t="s">
        <v>365</v>
      </c>
      <c r="CN47" t="s">
        <v>30</v>
      </c>
    </row>
    <row r="48" spans="1:91" ht="12.75">
      <c r="A48" s="14">
        <v>1398</v>
      </c>
      <c r="B48" s="13" t="s">
        <v>831</v>
      </c>
      <c r="C48" s="13" t="s">
        <v>1089</v>
      </c>
      <c r="D48" s="13" t="s">
        <v>8</v>
      </c>
      <c r="E48" s="13" t="s">
        <v>243</v>
      </c>
      <c r="F48" s="2" t="s">
        <v>99</v>
      </c>
      <c r="G48" s="2">
        <v>2</v>
      </c>
      <c r="H48" s="2" t="s">
        <v>361</v>
      </c>
      <c r="I48" s="9">
        <v>0.5</v>
      </c>
      <c r="J48" s="22">
        <v>3.8</v>
      </c>
      <c r="K48" s="2" t="s">
        <v>1344</v>
      </c>
      <c r="L48" s="13" t="s">
        <v>277</v>
      </c>
      <c r="M48" s="2" t="s">
        <v>393</v>
      </c>
      <c r="N48" s="13" t="s">
        <v>345</v>
      </c>
      <c r="O48" s="13" t="s">
        <v>1284</v>
      </c>
      <c r="P48" s="2" t="s">
        <v>772</v>
      </c>
      <c r="Q48" s="9">
        <v>0.5</v>
      </c>
      <c r="W48" s="47">
        <v>22.8</v>
      </c>
      <c r="X48" s="47">
        <f>W48/Q48</f>
        <v>45.6</v>
      </c>
      <c r="Z48" s="6">
        <f>X48/12</f>
        <v>3.8000000000000003</v>
      </c>
      <c r="AA48">
        <v>45</v>
      </c>
      <c r="AB48">
        <v>12</v>
      </c>
      <c r="AC48">
        <v>0</v>
      </c>
      <c r="AD48" s="47">
        <f>AA48+AB48/20+AC48/240</f>
        <v>45.6</v>
      </c>
      <c r="AH48" s="22"/>
      <c r="AI48">
        <v>3</v>
      </c>
      <c r="AJ48">
        <v>16</v>
      </c>
      <c r="AK48">
        <v>0</v>
      </c>
      <c r="AL48" s="22">
        <f t="shared" si="10"/>
        <v>3.8000000000000003</v>
      </c>
      <c r="AM48" s="22"/>
      <c r="BE48" s="22">
        <v>3.8</v>
      </c>
      <c r="BI48" s="22">
        <v>3.8</v>
      </c>
      <c r="BR48" s="47"/>
      <c r="BS48" s="38"/>
      <c r="BT48" s="38"/>
      <c r="BU48" s="20"/>
      <c r="BV48" s="36"/>
      <c r="BW48" s="36"/>
      <c r="BX48" s="38"/>
      <c r="BY48" s="19">
        <f t="shared" si="6"/>
        <v>22.8</v>
      </c>
      <c r="BZ48" s="19">
        <f t="shared" si="11"/>
        <v>45.6</v>
      </c>
      <c r="CL48">
        <f t="shared" si="7"/>
        <v>1398</v>
      </c>
      <c r="CM48" s="2" t="s">
        <v>393</v>
      </c>
    </row>
    <row r="49" spans="1:91" ht="12.75">
      <c r="A49" s="14"/>
      <c r="E49" s="13"/>
      <c r="F49" s="2"/>
      <c r="G49" s="2"/>
      <c r="M49" s="2"/>
      <c r="W49" s="47"/>
      <c r="X49" s="47"/>
      <c r="AD49" s="47"/>
      <c r="AH49" s="22"/>
      <c r="AM49" s="22"/>
      <c r="BF49" s="6"/>
      <c r="BG49" s="6"/>
      <c r="BH49" s="6"/>
      <c r="BI49" s="7"/>
      <c r="BR49" s="47"/>
      <c r="BS49" s="38"/>
      <c r="BT49" s="38"/>
      <c r="BU49" s="20"/>
      <c r="BV49" s="36"/>
      <c r="BW49" s="36"/>
      <c r="BX49" s="38"/>
      <c r="CM49" s="2"/>
    </row>
    <row r="50" spans="1:91" ht="12.75">
      <c r="A50" s="14">
        <v>1398</v>
      </c>
      <c r="B50" s="13" t="s">
        <v>916</v>
      </c>
      <c r="C50" s="13" t="s">
        <v>1089</v>
      </c>
      <c r="D50" s="13" t="s">
        <v>18</v>
      </c>
      <c r="E50" s="13" t="s">
        <v>231</v>
      </c>
      <c r="F50" s="2" t="s">
        <v>109</v>
      </c>
      <c r="H50" s="2" t="s">
        <v>361</v>
      </c>
      <c r="I50" s="9">
        <v>4</v>
      </c>
      <c r="J50" s="22">
        <v>4</v>
      </c>
      <c r="K50" s="2" t="s">
        <v>420</v>
      </c>
      <c r="L50" s="13" t="s">
        <v>277</v>
      </c>
      <c r="M50" s="2" t="s">
        <v>391</v>
      </c>
      <c r="N50" s="13" t="s">
        <v>345</v>
      </c>
      <c r="O50" s="13" t="s">
        <v>288</v>
      </c>
      <c r="P50" s="2" t="s">
        <v>1115</v>
      </c>
      <c r="Q50" s="9">
        <v>4</v>
      </c>
      <c r="T50" s="26">
        <v>192</v>
      </c>
      <c r="U50" s="26">
        <v>0</v>
      </c>
      <c r="V50" s="26">
        <v>0</v>
      </c>
      <c r="W50" s="47">
        <f>T50+U50/20+V50/240</f>
        <v>192</v>
      </c>
      <c r="X50" s="47">
        <f>W50/Q50</f>
        <v>48</v>
      </c>
      <c r="Z50" s="6">
        <f>X50/12</f>
        <v>4</v>
      </c>
      <c r="AA50">
        <v>48</v>
      </c>
      <c r="AB50">
        <v>0</v>
      </c>
      <c r="AC50">
        <v>0</v>
      </c>
      <c r="AD50" s="47">
        <f>AA50+AB50/20+AC50/240</f>
        <v>48</v>
      </c>
      <c r="AI50">
        <v>4</v>
      </c>
      <c r="AJ50">
        <v>0</v>
      </c>
      <c r="AK50">
        <v>0</v>
      </c>
      <c r="AL50" s="22">
        <f>Z50*1</f>
        <v>4</v>
      </c>
      <c r="AM50" s="22"/>
      <c r="BF50" s="22">
        <v>4</v>
      </c>
      <c r="BG50" s="6"/>
      <c r="BH50" s="6"/>
      <c r="BI50" s="7"/>
      <c r="BR50" s="47"/>
      <c r="BS50" s="38"/>
      <c r="BT50" s="38"/>
      <c r="BU50" s="20"/>
      <c r="BV50" s="36"/>
      <c r="BW50" s="36"/>
      <c r="BX50" s="38"/>
      <c r="BY50" s="19">
        <f>W50+(BQ50*12*Q50)+(BV50*Q50)</f>
        <v>192</v>
      </c>
      <c r="BZ50" s="19">
        <f>BY50/Q50</f>
        <v>48</v>
      </c>
      <c r="CL50">
        <f>A50*1</f>
        <v>1398</v>
      </c>
      <c r="CM50" s="2" t="s">
        <v>391</v>
      </c>
    </row>
    <row r="51" spans="1:91" ht="12.75">
      <c r="A51" s="14">
        <v>1398</v>
      </c>
      <c r="B51" s="13" t="s">
        <v>916</v>
      </c>
      <c r="C51" s="13" t="s">
        <v>1089</v>
      </c>
      <c r="D51" s="13" t="s">
        <v>18</v>
      </c>
      <c r="E51" s="13" t="s">
        <v>231</v>
      </c>
      <c r="F51" s="2" t="s">
        <v>110</v>
      </c>
      <c r="H51" s="2" t="s">
        <v>1377</v>
      </c>
      <c r="J51" s="22"/>
      <c r="K51" s="2" t="s">
        <v>584</v>
      </c>
      <c r="L51" s="13" t="s">
        <v>277</v>
      </c>
      <c r="M51" s="2" t="s">
        <v>623</v>
      </c>
      <c r="N51" s="13" t="s">
        <v>1374</v>
      </c>
      <c r="O51" s="13" t="s">
        <v>278</v>
      </c>
      <c r="P51" s="2" t="s">
        <v>1115</v>
      </c>
      <c r="R51" s="9">
        <v>45</v>
      </c>
      <c r="T51" s="26">
        <v>90</v>
      </c>
      <c r="U51" s="26">
        <v>0</v>
      </c>
      <c r="V51" s="26">
        <v>0</v>
      </c>
      <c r="W51" s="47">
        <f>T51+U51/20+V51/240</f>
        <v>90</v>
      </c>
      <c r="Y51" s="22">
        <f>W51*20/R51</f>
        <v>40</v>
      </c>
      <c r="AD51" s="47"/>
      <c r="AL51" s="22"/>
      <c r="AM51" s="22">
        <f>Y51/12</f>
        <v>3.3333333333333335</v>
      </c>
      <c r="BF51" s="22"/>
      <c r="BG51" s="6"/>
      <c r="BH51" s="6"/>
      <c r="BI51" s="7"/>
      <c r="BR51" s="47"/>
      <c r="BS51" s="38"/>
      <c r="BT51" s="38"/>
      <c r="BU51" s="20"/>
      <c r="BV51" s="36"/>
      <c r="BW51" s="36"/>
      <c r="BX51" s="38"/>
      <c r="BY51" s="19">
        <f>W51+(BQ51*12*Q51)+(BV51*Q51)</f>
        <v>90</v>
      </c>
      <c r="BZ51" s="19"/>
      <c r="CL51">
        <f>A51*1</f>
        <v>1398</v>
      </c>
      <c r="CM51" s="2" t="s">
        <v>623</v>
      </c>
    </row>
    <row r="52" spans="5:91" ht="12.75">
      <c r="E52" s="13"/>
      <c r="F52" s="2"/>
      <c r="J52" s="22"/>
      <c r="M52" s="2"/>
      <c r="W52" s="47"/>
      <c r="X52" s="47"/>
      <c r="Z52" s="6"/>
      <c r="AD52" s="47"/>
      <c r="AL52" s="22"/>
      <c r="AM52" s="22"/>
      <c r="BF52" s="22"/>
      <c r="BG52" s="6"/>
      <c r="BH52" s="6"/>
      <c r="BI52" s="7"/>
      <c r="BR52" s="47"/>
      <c r="BS52" s="38"/>
      <c r="BT52" s="38"/>
      <c r="BU52" s="20"/>
      <c r="BV52" s="36"/>
      <c r="BW52" s="36"/>
      <c r="BX52" s="38"/>
      <c r="BY52" s="19"/>
      <c r="BZ52" s="19"/>
      <c r="CM52" s="2"/>
    </row>
    <row r="53" spans="1:91" ht="12.75">
      <c r="A53" s="14">
        <v>1398</v>
      </c>
      <c r="B53" s="13" t="s">
        <v>831</v>
      </c>
      <c r="C53" s="13" t="s">
        <v>1089</v>
      </c>
      <c r="D53" s="13" t="s">
        <v>18</v>
      </c>
      <c r="E53" s="13" t="s">
        <v>231</v>
      </c>
      <c r="F53" s="2" t="s">
        <v>111</v>
      </c>
      <c r="H53" s="2" t="s">
        <v>361</v>
      </c>
      <c r="I53" s="9">
        <v>4</v>
      </c>
      <c r="J53" s="22">
        <v>3.8</v>
      </c>
      <c r="K53" s="2" t="s">
        <v>966</v>
      </c>
      <c r="L53" s="13" t="s">
        <v>277</v>
      </c>
      <c r="M53" s="2" t="s">
        <v>384</v>
      </c>
      <c r="N53" s="13" t="s">
        <v>345</v>
      </c>
      <c r="O53" s="13" t="s">
        <v>946</v>
      </c>
      <c r="P53" s="2" t="s">
        <v>1115</v>
      </c>
      <c r="Q53" s="9">
        <v>4</v>
      </c>
      <c r="T53" s="26">
        <v>182</v>
      </c>
      <c r="U53" s="26">
        <v>8</v>
      </c>
      <c r="V53" s="26">
        <v>0</v>
      </c>
      <c r="W53" s="47">
        <f>T53+U53/20+V53/240</f>
        <v>182.4</v>
      </c>
      <c r="X53" s="47">
        <f>W53/Q53</f>
        <v>45.6</v>
      </c>
      <c r="Z53" s="6">
        <f>X53/12</f>
        <v>3.8000000000000003</v>
      </c>
      <c r="AD53" s="47"/>
      <c r="AI53">
        <v>3</v>
      </c>
      <c r="AJ53">
        <v>16</v>
      </c>
      <c r="AK53">
        <v>0</v>
      </c>
      <c r="AL53" s="22">
        <f>Z53*1</f>
        <v>3.8000000000000003</v>
      </c>
      <c r="AM53" s="22"/>
      <c r="BF53" s="22">
        <v>3.8</v>
      </c>
      <c r="BG53" s="6"/>
      <c r="BH53" s="6"/>
      <c r="BI53" s="7"/>
      <c r="BR53" s="47"/>
      <c r="BS53" s="38"/>
      <c r="BT53" s="38"/>
      <c r="BU53" s="20"/>
      <c r="BV53" s="36"/>
      <c r="BW53" s="36"/>
      <c r="BX53" s="38"/>
      <c r="BY53" s="19">
        <f>W53+(BQ53*12*Q53)+(BV53*Q53)</f>
        <v>182.4</v>
      </c>
      <c r="BZ53" s="19">
        <f>BY53/Q53</f>
        <v>45.6</v>
      </c>
      <c r="CL53">
        <f>A53*1</f>
        <v>1398</v>
      </c>
      <c r="CM53" s="2" t="s">
        <v>384</v>
      </c>
    </row>
    <row r="54" spans="1:91" ht="12.75">
      <c r="A54" s="14">
        <v>1398</v>
      </c>
      <c r="B54" s="13" t="s">
        <v>831</v>
      </c>
      <c r="C54" s="13" t="s">
        <v>1089</v>
      </c>
      <c r="D54" s="13" t="s">
        <v>18</v>
      </c>
      <c r="E54" s="13" t="s">
        <v>231</v>
      </c>
      <c r="F54" s="2" t="s">
        <v>112</v>
      </c>
      <c r="H54" s="2" t="s">
        <v>6</v>
      </c>
      <c r="K54" s="2" t="s">
        <v>621</v>
      </c>
      <c r="L54" s="13" t="s">
        <v>277</v>
      </c>
      <c r="M54" s="2" t="s">
        <v>620</v>
      </c>
      <c r="N54" s="13" t="s">
        <v>1248</v>
      </c>
      <c r="O54" s="13" t="s">
        <v>1284</v>
      </c>
      <c r="P54" s="2" t="s">
        <v>1115</v>
      </c>
      <c r="R54" s="9">
        <v>18</v>
      </c>
      <c r="W54" s="47">
        <f>R54*Y54/20</f>
        <v>21.6</v>
      </c>
      <c r="X54" s="47"/>
      <c r="Y54" s="22">
        <v>24</v>
      </c>
      <c r="Z54" s="6"/>
      <c r="AD54" s="47"/>
      <c r="AM54" s="22">
        <f>Y54/12</f>
        <v>2</v>
      </c>
      <c r="BI54" s="7"/>
      <c r="BR54" s="47"/>
      <c r="BS54" s="38"/>
      <c r="BT54" s="38"/>
      <c r="BU54" s="20"/>
      <c r="BV54" s="36"/>
      <c r="BW54" s="36"/>
      <c r="BX54" s="38"/>
      <c r="BY54" s="19">
        <f>W54+(BQ54*12*Q54)+(BV54*Q54)</f>
        <v>21.6</v>
      </c>
      <c r="CL54">
        <f>A54*1</f>
        <v>1398</v>
      </c>
      <c r="CM54" s="2" t="s">
        <v>620</v>
      </c>
    </row>
    <row r="55" spans="1:91" ht="12.75">
      <c r="A55" s="14"/>
      <c r="E55" s="13"/>
      <c r="F55" s="2"/>
      <c r="G55" s="2"/>
      <c r="M55" s="2"/>
      <c r="AD55" s="47"/>
      <c r="AM55" s="22"/>
      <c r="AR55" s="36"/>
      <c r="AS55" s="36"/>
      <c r="AT55" s="36"/>
      <c r="AU55" s="36"/>
      <c r="AV55" s="36"/>
      <c r="BI55" s="7"/>
      <c r="BR55" s="47"/>
      <c r="BS55" s="38"/>
      <c r="BT55" s="38"/>
      <c r="BU55" s="20"/>
      <c r="BV55" s="36"/>
      <c r="BW55" s="36"/>
      <c r="BX55" s="38"/>
      <c r="CM55" s="2"/>
    </row>
    <row r="56" spans="1:92" ht="12.75">
      <c r="A56" s="14">
        <v>1398</v>
      </c>
      <c r="B56" s="13" t="s">
        <v>916</v>
      </c>
      <c r="C56" s="13" t="s">
        <v>1089</v>
      </c>
      <c r="D56" s="13" t="s">
        <v>18</v>
      </c>
      <c r="E56" s="13" t="s">
        <v>236</v>
      </c>
      <c r="F56" s="2" t="s">
        <v>113</v>
      </c>
      <c r="G56" s="2">
        <v>1</v>
      </c>
      <c r="H56" s="2" t="s">
        <v>832</v>
      </c>
      <c r="I56" s="9">
        <v>9</v>
      </c>
      <c r="J56" s="22">
        <v>5.6</v>
      </c>
      <c r="K56" s="2" t="s">
        <v>1387</v>
      </c>
      <c r="L56" s="13" t="s">
        <v>277</v>
      </c>
      <c r="M56" s="2" t="s">
        <v>835</v>
      </c>
      <c r="N56" s="13" t="s">
        <v>847</v>
      </c>
      <c r="O56" s="13" t="s">
        <v>293</v>
      </c>
      <c r="P56" s="2" t="s">
        <v>1325</v>
      </c>
      <c r="Q56" s="9">
        <v>9</v>
      </c>
      <c r="W56" s="47">
        <f>Q56*X56</f>
        <v>604.8</v>
      </c>
      <c r="X56" s="47">
        <f>12*Z56</f>
        <v>67.19999999999999</v>
      </c>
      <c r="Z56" s="6">
        <f>5+12/20</f>
        <v>5.6</v>
      </c>
      <c r="AD56" s="47"/>
      <c r="AH56" s="22">
        <f>(100+16/20)/2</f>
        <v>50.4</v>
      </c>
      <c r="AI56">
        <v>5</v>
      </c>
      <c r="AJ56">
        <v>12</v>
      </c>
      <c r="AK56">
        <v>0</v>
      </c>
      <c r="AL56" s="22">
        <f aca="true" t="shared" si="12" ref="AL56:AL63">Z56*1</f>
        <v>5.6</v>
      </c>
      <c r="AM56" s="22"/>
      <c r="AR56" s="36"/>
      <c r="AS56" s="36"/>
      <c r="AT56" s="36"/>
      <c r="AU56" s="36"/>
      <c r="AV56" s="36"/>
      <c r="BI56" s="7"/>
      <c r="BR56" s="47"/>
      <c r="BS56" s="38"/>
      <c r="BT56" s="38"/>
      <c r="BU56" s="20"/>
      <c r="BV56" s="36"/>
      <c r="BW56" s="36"/>
      <c r="BX56" s="38"/>
      <c r="BY56" s="19">
        <f aca="true" t="shared" si="13" ref="BY56:BY63">W56+(BQ56*12*Q56)+(BV56*Q56)</f>
        <v>604.8</v>
      </c>
      <c r="BZ56" s="19">
        <f aca="true" t="shared" si="14" ref="BZ56:BZ63">BY56/Q56</f>
        <v>67.19999999999999</v>
      </c>
      <c r="CL56">
        <f aca="true" t="shared" si="15" ref="CL56:CL63">A56*1</f>
        <v>1398</v>
      </c>
      <c r="CM56" s="2" t="s">
        <v>835</v>
      </c>
      <c r="CN56" t="s">
        <v>27</v>
      </c>
    </row>
    <row r="57" spans="1:91" ht="12.75">
      <c r="A57" s="14">
        <v>1398</v>
      </c>
      <c r="B57" s="13" t="s">
        <v>916</v>
      </c>
      <c r="C57" s="13" t="s">
        <v>1089</v>
      </c>
      <c r="D57" s="13" t="s">
        <v>18</v>
      </c>
      <c r="E57" s="13" t="s">
        <v>236</v>
      </c>
      <c r="F57" s="2" t="s">
        <v>114</v>
      </c>
      <c r="G57" s="2">
        <v>1</v>
      </c>
      <c r="H57" s="2" t="s">
        <v>832</v>
      </c>
      <c r="I57" s="9">
        <v>9</v>
      </c>
      <c r="J57" s="22">
        <v>5.6</v>
      </c>
      <c r="K57" s="2" t="s">
        <v>793</v>
      </c>
      <c r="L57" s="13" t="s">
        <v>277</v>
      </c>
      <c r="M57" s="2" t="s">
        <v>836</v>
      </c>
      <c r="N57" s="13" t="s">
        <v>847</v>
      </c>
      <c r="O57" s="13" t="s">
        <v>282</v>
      </c>
      <c r="P57" s="2" t="s">
        <v>1325</v>
      </c>
      <c r="Q57" s="9">
        <v>9</v>
      </c>
      <c r="W57" s="47">
        <f>Q57*X57</f>
        <v>604.8</v>
      </c>
      <c r="X57" s="47">
        <f>12*Z57</f>
        <v>67.19999999999999</v>
      </c>
      <c r="Z57" s="6">
        <f>5+12/20</f>
        <v>5.6</v>
      </c>
      <c r="AD57" s="47"/>
      <c r="AH57" s="22">
        <f>(100+16/20)/2</f>
        <v>50.4</v>
      </c>
      <c r="AI57">
        <v>5</v>
      </c>
      <c r="AJ57">
        <v>12</v>
      </c>
      <c r="AK57">
        <v>0</v>
      </c>
      <c r="AL57" s="22">
        <f t="shared" si="12"/>
        <v>5.6</v>
      </c>
      <c r="AM57" s="22"/>
      <c r="AR57" s="36"/>
      <c r="AS57" s="36"/>
      <c r="AT57" s="36"/>
      <c r="AU57" s="36"/>
      <c r="AV57" s="36"/>
      <c r="BI57" s="7"/>
      <c r="BR57" s="47"/>
      <c r="BS57" s="38"/>
      <c r="BT57" s="38"/>
      <c r="BU57" s="20"/>
      <c r="BV57" s="36"/>
      <c r="BW57" s="36"/>
      <c r="BX57" s="38"/>
      <c r="BY57" s="19">
        <f t="shared" si="13"/>
        <v>604.8</v>
      </c>
      <c r="BZ57" s="19">
        <f t="shared" si="14"/>
        <v>67.19999999999999</v>
      </c>
      <c r="CL57">
        <f t="shared" si="15"/>
        <v>1398</v>
      </c>
      <c r="CM57" s="2" t="s">
        <v>836</v>
      </c>
    </row>
    <row r="58" spans="1:91" ht="12.75">
      <c r="A58" s="14">
        <v>1398</v>
      </c>
      <c r="B58" s="13" t="s">
        <v>916</v>
      </c>
      <c r="C58" s="13" t="s">
        <v>1089</v>
      </c>
      <c r="D58" s="13" t="s">
        <v>18</v>
      </c>
      <c r="E58" s="13" t="s">
        <v>236</v>
      </c>
      <c r="F58" s="2" t="s">
        <v>116</v>
      </c>
      <c r="G58" s="2">
        <v>1</v>
      </c>
      <c r="H58" s="2" t="s">
        <v>832</v>
      </c>
      <c r="I58" s="9">
        <v>9</v>
      </c>
      <c r="J58" s="22">
        <v>4.5</v>
      </c>
      <c r="K58" s="2" t="s">
        <v>1059</v>
      </c>
      <c r="L58" s="13" t="s">
        <v>277</v>
      </c>
      <c r="M58" s="2" t="s">
        <v>838</v>
      </c>
      <c r="N58" s="13" t="s">
        <v>847</v>
      </c>
      <c r="O58" s="13" t="s">
        <v>1013</v>
      </c>
      <c r="P58" s="2" t="s">
        <v>1329</v>
      </c>
      <c r="Q58" s="9">
        <v>9</v>
      </c>
      <c r="T58" s="26">
        <v>486</v>
      </c>
      <c r="U58" s="26">
        <v>0</v>
      </c>
      <c r="V58" s="26">
        <v>0</v>
      </c>
      <c r="W58" s="47">
        <f>T58+U58/20+V58/240</f>
        <v>486</v>
      </c>
      <c r="X58" s="47">
        <f>W58/Q58</f>
        <v>54</v>
      </c>
      <c r="Z58" s="6">
        <f>X58/12</f>
        <v>4.5</v>
      </c>
      <c r="AD58" s="47"/>
      <c r="AH58" s="22"/>
      <c r="AI58">
        <v>4</v>
      </c>
      <c r="AJ58">
        <v>10</v>
      </c>
      <c r="AK58">
        <v>0</v>
      </c>
      <c r="AL58" s="22">
        <f t="shared" si="12"/>
        <v>4.5</v>
      </c>
      <c r="AM58" s="22"/>
      <c r="AR58" s="36"/>
      <c r="AS58" s="36"/>
      <c r="AT58" s="36"/>
      <c r="AU58" s="36"/>
      <c r="AV58" s="36"/>
      <c r="BI58" s="7"/>
      <c r="BR58" s="47"/>
      <c r="BS58" s="38"/>
      <c r="BT58" s="38"/>
      <c r="BU58" s="20"/>
      <c r="BV58" s="36"/>
      <c r="BW58" s="36"/>
      <c r="BX58" s="38"/>
      <c r="BY58" s="19">
        <f t="shared" si="13"/>
        <v>486</v>
      </c>
      <c r="BZ58" s="19">
        <f t="shared" si="14"/>
        <v>54</v>
      </c>
      <c r="CL58">
        <f t="shared" si="15"/>
        <v>1398</v>
      </c>
      <c r="CM58" s="2" t="s">
        <v>838</v>
      </c>
    </row>
    <row r="59" spans="1:91" ht="12.75">
      <c r="A59" s="14">
        <v>1398</v>
      </c>
      <c r="B59" s="13" t="s">
        <v>916</v>
      </c>
      <c r="C59" s="13" t="s">
        <v>1089</v>
      </c>
      <c r="D59" s="13" t="s">
        <v>18</v>
      </c>
      <c r="E59" s="13" t="s">
        <v>236</v>
      </c>
      <c r="F59" s="2" t="s">
        <v>117</v>
      </c>
      <c r="G59" s="2">
        <v>1</v>
      </c>
      <c r="H59" s="2" t="s">
        <v>832</v>
      </c>
      <c r="I59" s="9">
        <v>2</v>
      </c>
      <c r="J59" s="22">
        <v>5.6</v>
      </c>
      <c r="K59" s="2" t="s">
        <v>1386</v>
      </c>
      <c r="L59" s="13" t="s">
        <v>277</v>
      </c>
      <c r="M59" s="2" t="s">
        <v>835</v>
      </c>
      <c r="N59" s="13" t="s">
        <v>847</v>
      </c>
      <c r="O59" s="13" t="s">
        <v>293</v>
      </c>
      <c r="P59" s="2" t="s">
        <v>1254</v>
      </c>
      <c r="Q59" s="9">
        <v>2</v>
      </c>
      <c r="T59" s="26">
        <v>134</v>
      </c>
      <c r="U59" s="26">
        <v>8</v>
      </c>
      <c r="V59" s="26">
        <v>0</v>
      </c>
      <c r="W59" s="47">
        <f>T59+U59/20+V59/240</f>
        <v>134.4</v>
      </c>
      <c r="X59" s="47">
        <f>W59/Q59</f>
        <v>67.2</v>
      </c>
      <c r="Z59" s="6">
        <f>X59/12</f>
        <v>5.6000000000000005</v>
      </c>
      <c r="AA59">
        <v>67</v>
      </c>
      <c r="AB59">
        <v>4</v>
      </c>
      <c r="AC59">
        <v>0</v>
      </c>
      <c r="AD59" s="47">
        <f>AA59+AB59/20+AC59/240</f>
        <v>67.2</v>
      </c>
      <c r="AH59" s="22"/>
      <c r="AI59">
        <v>5</v>
      </c>
      <c r="AJ59">
        <v>12</v>
      </c>
      <c r="AK59">
        <v>0</v>
      </c>
      <c r="AL59" s="22">
        <f t="shared" si="12"/>
        <v>5.6000000000000005</v>
      </c>
      <c r="AM59" s="22"/>
      <c r="AR59" s="36"/>
      <c r="AS59" s="36"/>
      <c r="AT59" s="36"/>
      <c r="AU59" s="36"/>
      <c r="AV59" s="36"/>
      <c r="BA59" s="22">
        <v>5.6</v>
      </c>
      <c r="BI59" s="7"/>
      <c r="BR59" s="47"/>
      <c r="BS59" s="38"/>
      <c r="BT59" s="38"/>
      <c r="BU59" s="20"/>
      <c r="BV59" s="36"/>
      <c r="BW59" s="36"/>
      <c r="BX59" s="38"/>
      <c r="BY59" s="19">
        <f t="shared" si="13"/>
        <v>134.4</v>
      </c>
      <c r="BZ59" s="19">
        <f t="shared" si="14"/>
        <v>67.2</v>
      </c>
      <c r="CL59">
        <f t="shared" si="15"/>
        <v>1398</v>
      </c>
      <c r="CM59" s="2" t="s">
        <v>835</v>
      </c>
    </row>
    <row r="60" spans="1:91" ht="12.75">
      <c r="A60" s="14">
        <v>1398</v>
      </c>
      <c r="B60" s="13" t="s">
        <v>916</v>
      </c>
      <c r="C60" s="13" t="s">
        <v>1089</v>
      </c>
      <c r="D60" s="13" t="s">
        <v>18</v>
      </c>
      <c r="E60" s="13" t="s">
        <v>236</v>
      </c>
      <c r="F60" s="2" t="s">
        <v>118</v>
      </c>
      <c r="G60" s="2">
        <v>1</v>
      </c>
      <c r="H60" s="2" t="s">
        <v>1377</v>
      </c>
      <c r="I60" s="9">
        <v>2</v>
      </c>
      <c r="J60" s="22">
        <v>5</v>
      </c>
      <c r="K60" s="2" t="s">
        <v>1388</v>
      </c>
      <c r="L60" s="13" t="s">
        <v>277</v>
      </c>
      <c r="M60" s="2" t="s">
        <v>1379</v>
      </c>
      <c r="N60" s="13" t="s">
        <v>1374</v>
      </c>
      <c r="O60" s="13" t="s">
        <v>293</v>
      </c>
      <c r="P60" s="2" t="s">
        <v>465</v>
      </c>
      <c r="Q60" s="9">
        <v>2</v>
      </c>
      <c r="T60" s="26">
        <v>120</v>
      </c>
      <c r="U60" s="26">
        <v>0</v>
      </c>
      <c r="V60" s="26">
        <v>0</v>
      </c>
      <c r="W60" s="47">
        <f>T60+U60/20+V60/240</f>
        <v>120</v>
      </c>
      <c r="X60" s="47">
        <f>W60/Q60</f>
        <v>60</v>
      </c>
      <c r="Z60" s="6">
        <f>X60/12</f>
        <v>5</v>
      </c>
      <c r="AA60">
        <v>60</v>
      </c>
      <c r="AB60">
        <v>0</v>
      </c>
      <c r="AC60">
        <v>0</v>
      </c>
      <c r="AD60" s="47">
        <f>AA60+AB60/20+AC60/240</f>
        <v>60</v>
      </c>
      <c r="AH60" s="22"/>
      <c r="AI60">
        <v>5</v>
      </c>
      <c r="AJ60">
        <v>0</v>
      </c>
      <c r="AK60">
        <v>0</v>
      </c>
      <c r="AL60" s="22">
        <f t="shared" si="12"/>
        <v>5</v>
      </c>
      <c r="AM60" s="22"/>
      <c r="AR60" s="36"/>
      <c r="AS60" s="36"/>
      <c r="AT60" s="36"/>
      <c r="AU60" s="36"/>
      <c r="AV60" s="36"/>
      <c r="AZ60" s="22">
        <v>5</v>
      </c>
      <c r="BI60" s="7"/>
      <c r="BR60" s="47"/>
      <c r="BS60" s="38"/>
      <c r="BT60" s="38"/>
      <c r="BU60" s="20"/>
      <c r="BV60" s="36"/>
      <c r="BW60" s="36"/>
      <c r="BX60" s="38"/>
      <c r="BY60" s="19">
        <f t="shared" si="13"/>
        <v>120</v>
      </c>
      <c r="BZ60" s="19">
        <f t="shared" si="14"/>
        <v>60</v>
      </c>
      <c r="CL60">
        <f t="shared" si="15"/>
        <v>1398</v>
      </c>
      <c r="CM60" s="2" t="s">
        <v>1379</v>
      </c>
    </row>
    <row r="61" spans="1:92" ht="12.75">
      <c r="A61" s="14">
        <v>1398</v>
      </c>
      <c r="B61" s="13" t="s">
        <v>916</v>
      </c>
      <c r="C61" s="13" t="s">
        <v>1089</v>
      </c>
      <c r="D61" s="13" t="s">
        <v>18</v>
      </c>
      <c r="E61" s="13" t="s">
        <v>236</v>
      </c>
      <c r="F61" s="2" t="s">
        <v>119</v>
      </c>
      <c r="G61" s="2">
        <v>1</v>
      </c>
      <c r="H61" s="2" t="s">
        <v>361</v>
      </c>
      <c r="I61" s="9">
        <v>1</v>
      </c>
      <c r="J61" s="22">
        <v>3.85</v>
      </c>
      <c r="K61" s="2" t="s">
        <v>965</v>
      </c>
      <c r="L61" s="13" t="s">
        <v>277</v>
      </c>
      <c r="M61" s="2" t="s">
        <v>384</v>
      </c>
      <c r="N61" s="13" t="s">
        <v>345</v>
      </c>
      <c r="O61" s="13" t="s">
        <v>946</v>
      </c>
      <c r="P61" s="2" t="s">
        <v>1141</v>
      </c>
      <c r="Q61" s="9">
        <v>1</v>
      </c>
      <c r="W61" s="47">
        <f>Q61*X61</f>
        <v>46.2</v>
      </c>
      <c r="X61" s="47">
        <f>12*Z61</f>
        <v>46.2</v>
      </c>
      <c r="Z61" s="6">
        <f>3+17/20</f>
        <v>3.85</v>
      </c>
      <c r="AE61">
        <v>3</v>
      </c>
      <c r="AF61">
        <v>17</v>
      </c>
      <c r="AG61">
        <v>0</v>
      </c>
      <c r="AH61" s="22">
        <f>AE61+AF61/20+AG61/240</f>
        <v>3.85</v>
      </c>
      <c r="AI61">
        <v>3</v>
      </c>
      <c r="AJ61">
        <v>17</v>
      </c>
      <c r="AK61">
        <v>0</v>
      </c>
      <c r="AL61" s="22">
        <f t="shared" si="12"/>
        <v>3.85</v>
      </c>
      <c r="AM61" s="22"/>
      <c r="AR61" s="36"/>
      <c r="AS61" s="36"/>
      <c r="AT61" s="36"/>
      <c r="AU61" s="36"/>
      <c r="AV61" s="36"/>
      <c r="BD61" s="22">
        <v>3.85</v>
      </c>
      <c r="BI61" s="7"/>
      <c r="BR61" s="47"/>
      <c r="BS61" s="38"/>
      <c r="BT61" s="38"/>
      <c r="BU61" s="20"/>
      <c r="BV61" s="36"/>
      <c r="BW61" s="36"/>
      <c r="BX61" s="38"/>
      <c r="BY61" s="19">
        <f t="shared" si="13"/>
        <v>46.2</v>
      </c>
      <c r="BZ61" s="19">
        <f t="shared" si="14"/>
        <v>46.2</v>
      </c>
      <c r="CL61">
        <f t="shared" si="15"/>
        <v>1398</v>
      </c>
      <c r="CM61" s="2" t="s">
        <v>384</v>
      </c>
      <c r="CN61" t="s">
        <v>33</v>
      </c>
    </row>
    <row r="62" spans="1:92" ht="12.75">
      <c r="A62" s="14">
        <v>1398</v>
      </c>
      <c r="B62" s="13" t="s">
        <v>916</v>
      </c>
      <c r="C62" s="13" t="s">
        <v>1089</v>
      </c>
      <c r="D62" s="13" t="s">
        <v>18</v>
      </c>
      <c r="E62" s="13" t="s">
        <v>236</v>
      </c>
      <c r="F62" s="2" t="s">
        <v>120</v>
      </c>
      <c r="G62" s="2">
        <v>1</v>
      </c>
      <c r="H62" s="2" t="s">
        <v>832</v>
      </c>
      <c r="I62" s="9">
        <v>1</v>
      </c>
      <c r="J62" s="22">
        <v>4</v>
      </c>
      <c r="K62" s="2" t="s">
        <v>1071</v>
      </c>
      <c r="L62" s="13" t="s">
        <v>277</v>
      </c>
      <c r="M62" s="2" t="s">
        <v>838</v>
      </c>
      <c r="N62" s="13" t="s">
        <v>847</v>
      </c>
      <c r="O62" s="13" t="s">
        <v>1013</v>
      </c>
      <c r="P62" s="2" t="s">
        <v>1142</v>
      </c>
      <c r="Q62" s="9">
        <v>1</v>
      </c>
      <c r="W62" s="47">
        <f>Q62*X62</f>
        <v>48</v>
      </c>
      <c r="X62" s="47">
        <f>12*Z62</f>
        <v>48</v>
      </c>
      <c r="Z62" s="6">
        <v>4</v>
      </c>
      <c r="AA62">
        <v>48</v>
      </c>
      <c r="AB62">
        <v>0</v>
      </c>
      <c r="AC62">
        <v>0</v>
      </c>
      <c r="AD62" s="47">
        <f>AA62+AB62/20+AC62/240</f>
        <v>48</v>
      </c>
      <c r="AE62">
        <v>4</v>
      </c>
      <c r="AF62">
        <v>0</v>
      </c>
      <c r="AG62">
        <v>0</v>
      </c>
      <c r="AH62" s="22">
        <f>AE62+AF62/20+AG62/240</f>
        <v>4</v>
      </c>
      <c r="AI62">
        <v>4</v>
      </c>
      <c r="AJ62">
        <v>0</v>
      </c>
      <c r="AK62">
        <v>0</v>
      </c>
      <c r="AL62" s="22">
        <f t="shared" si="12"/>
        <v>4</v>
      </c>
      <c r="AM62" s="22"/>
      <c r="AR62" s="36"/>
      <c r="AS62" s="36"/>
      <c r="AT62" s="36"/>
      <c r="AU62" s="36"/>
      <c r="AV62" s="36"/>
      <c r="BD62" s="22">
        <v>4</v>
      </c>
      <c r="BI62" s="7"/>
      <c r="BR62" s="47"/>
      <c r="BS62" s="38"/>
      <c r="BT62" s="38"/>
      <c r="BU62" s="20"/>
      <c r="BV62" s="36"/>
      <c r="BW62" s="36"/>
      <c r="BX62" s="38"/>
      <c r="BY62" s="19">
        <f t="shared" si="13"/>
        <v>48</v>
      </c>
      <c r="BZ62" s="19">
        <f t="shared" si="14"/>
        <v>48</v>
      </c>
      <c r="CL62">
        <f t="shared" si="15"/>
        <v>1398</v>
      </c>
      <c r="CM62" s="2" t="s">
        <v>838</v>
      </c>
      <c r="CN62" t="s">
        <v>69</v>
      </c>
    </row>
    <row r="63" spans="1:91" ht="12.75">
      <c r="A63" s="14">
        <v>1398</v>
      </c>
      <c r="B63" s="13" t="s">
        <v>916</v>
      </c>
      <c r="C63" s="13" t="s">
        <v>1089</v>
      </c>
      <c r="D63" s="13" t="s">
        <v>18</v>
      </c>
      <c r="E63" s="13" t="s">
        <v>236</v>
      </c>
      <c r="F63" s="2" t="s">
        <v>121</v>
      </c>
      <c r="G63" s="2">
        <v>1</v>
      </c>
      <c r="H63" s="2" t="s">
        <v>361</v>
      </c>
      <c r="I63" s="9">
        <v>1</v>
      </c>
      <c r="J63" s="22">
        <v>4</v>
      </c>
      <c r="K63" s="2" t="s">
        <v>1102</v>
      </c>
      <c r="L63" s="13" t="s">
        <v>277</v>
      </c>
      <c r="M63" s="2" t="s">
        <v>390</v>
      </c>
      <c r="N63" s="13" t="s">
        <v>345</v>
      </c>
      <c r="O63" s="13" t="s">
        <v>1024</v>
      </c>
      <c r="P63" s="2" t="s">
        <v>1196</v>
      </c>
      <c r="Q63" s="9">
        <v>1</v>
      </c>
      <c r="T63" s="26">
        <v>48</v>
      </c>
      <c r="U63" s="26">
        <v>0</v>
      </c>
      <c r="V63" s="26">
        <v>0</v>
      </c>
      <c r="W63" s="47">
        <f>T63+U63/20+V63/240</f>
        <v>48</v>
      </c>
      <c r="X63" s="47">
        <f>W63/Q63</f>
        <v>48</v>
      </c>
      <c r="Z63" s="6">
        <f>X63/12</f>
        <v>4</v>
      </c>
      <c r="AA63">
        <v>48</v>
      </c>
      <c r="AB63">
        <v>0</v>
      </c>
      <c r="AC63">
        <v>0</v>
      </c>
      <c r="AD63" s="47">
        <f>AA63+AB63/20+AC63/240</f>
        <v>48</v>
      </c>
      <c r="AE63">
        <v>4</v>
      </c>
      <c r="AF63">
        <v>0</v>
      </c>
      <c r="AG63">
        <v>0</v>
      </c>
      <c r="AH63" s="22">
        <f>AE63+AF63/20+AG63/240</f>
        <v>4</v>
      </c>
      <c r="AI63">
        <v>4</v>
      </c>
      <c r="AJ63">
        <v>0</v>
      </c>
      <c r="AK63">
        <v>0</v>
      </c>
      <c r="AL63" s="22">
        <f t="shared" si="12"/>
        <v>4</v>
      </c>
      <c r="AM63" s="22"/>
      <c r="AR63" s="36"/>
      <c r="AS63" s="36"/>
      <c r="AT63" s="36"/>
      <c r="AU63" s="36"/>
      <c r="AV63" s="36"/>
      <c r="BG63" s="22">
        <v>4</v>
      </c>
      <c r="BI63" s="7"/>
      <c r="BR63" s="47"/>
      <c r="BS63" s="38"/>
      <c r="BT63" s="38"/>
      <c r="BU63" s="20"/>
      <c r="BV63" s="36"/>
      <c r="BW63" s="36"/>
      <c r="BX63" s="38"/>
      <c r="BY63" s="19">
        <f t="shared" si="13"/>
        <v>48</v>
      </c>
      <c r="BZ63" s="19">
        <f t="shared" si="14"/>
        <v>48</v>
      </c>
      <c r="CL63">
        <f t="shared" si="15"/>
        <v>1398</v>
      </c>
      <c r="CM63" s="2" t="s">
        <v>390</v>
      </c>
    </row>
    <row r="64" spans="1:91" ht="12.75">
      <c r="A64" s="14"/>
      <c r="E64" s="13"/>
      <c r="F64" s="2"/>
      <c r="G64" s="2"/>
      <c r="M64" s="2"/>
      <c r="AD64" s="47"/>
      <c r="AM64" s="22"/>
      <c r="AR64" s="36"/>
      <c r="AS64" s="36"/>
      <c r="AT64" s="36"/>
      <c r="AU64" s="36"/>
      <c r="AV64" s="36"/>
      <c r="BI64" s="7"/>
      <c r="BR64" s="47"/>
      <c r="BS64" s="38"/>
      <c r="BT64" s="38"/>
      <c r="BU64" s="20"/>
      <c r="BV64" s="36"/>
      <c r="BW64" s="36"/>
      <c r="BX64" s="38"/>
      <c r="CM64" s="2"/>
    </row>
    <row r="65" spans="1:91" ht="12.75">
      <c r="A65" s="14">
        <v>1398</v>
      </c>
      <c r="B65" s="13" t="s">
        <v>916</v>
      </c>
      <c r="C65" s="13" t="s">
        <v>1089</v>
      </c>
      <c r="D65" s="13" t="s">
        <v>18</v>
      </c>
      <c r="E65" s="13" t="s">
        <v>236</v>
      </c>
      <c r="F65" s="2" t="s">
        <v>122</v>
      </c>
      <c r="G65" s="2">
        <v>2</v>
      </c>
      <c r="H65" s="2" t="s">
        <v>1377</v>
      </c>
      <c r="K65" s="2" t="s">
        <v>597</v>
      </c>
      <c r="L65" s="13" t="s">
        <v>277</v>
      </c>
      <c r="M65" s="2" t="s">
        <v>626</v>
      </c>
      <c r="N65" s="13" t="s">
        <v>1374</v>
      </c>
      <c r="O65" s="13" t="s">
        <v>653</v>
      </c>
      <c r="P65" s="2" t="s">
        <v>1170</v>
      </c>
      <c r="R65" s="9">
        <v>18</v>
      </c>
      <c r="T65" s="26">
        <v>32</v>
      </c>
      <c r="U65" s="26">
        <v>8</v>
      </c>
      <c r="V65" s="26">
        <v>0</v>
      </c>
      <c r="W65" s="47">
        <f>T65+U65/20+V65/240</f>
        <v>32.4</v>
      </c>
      <c r="Y65" s="22">
        <f>W65*20/R65</f>
        <v>36</v>
      </c>
      <c r="AH65" s="22"/>
      <c r="AM65" s="22">
        <f>Y65/12</f>
        <v>3</v>
      </c>
      <c r="AR65" s="36"/>
      <c r="AS65" s="36"/>
      <c r="AT65" s="36"/>
      <c r="AU65" s="36"/>
      <c r="AV65" s="36"/>
      <c r="BI65" s="7"/>
      <c r="BR65" s="47"/>
      <c r="BS65" s="38"/>
      <c r="BT65" s="38"/>
      <c r="BU65" s="20"/>
      <c r="BV65" s="36"/>
      <c r="BW65" s="36"/>
      <c r="BX65" s="38"/>
      <c r="BY65" s="19">
        <f aca="true" t="shared" si="16" ref="BY65:BY72">W65+(BQ65*12*Q65)+(BV65*Q65)</f>
        <v>32.4</v>
      </c>
      <c r="CL65">
        <f aca="true" t="shared" si="17" ref="CL65:CL72">A65*1</f>
        <v>1398</v>
      </c>
      <c r="CM65" s="2" t="s">
        <v>626</v>
      </c>
    </row>
    <row r="66" spans="1:91" ht="12.75">
      <c r="A66" s="14">
        <v>1398</v>
      </c>
      <c r="B66" s="13" t="s">
        <v>916</v>
      </c>
      <c r="C66" s="13" t="s">
        <v>1089</v>
      </c>
      <c r="D66" s="13" t="s">
        <v>18</v>
      </c>
      <c r="E66" s="13" t="s">
        <v>236</v>
      </c>
      <c r="F66" s="2" t="s">
        <v>123</v>
      </c>
      <c r="G66" s="2">
        <v>2</v>
      </c>
      <c r="H66" s="2" t="s">
        <v>1303</v>
      </c>
      <c r="I66" s="9">
        <v>1</v>
      </c>
      <c r="J66" s="22">
        <v>3</v>
      </c>
      <c r="K66" s="2" t="s">
        <v>726</v>
      </c>
      <c r="L66" s="13" t="s">
        <v>277</v>
      </c>
      <c r="M66" s="2" t="s">
        <v>1311</v>
      </c>
      <c r="N66" s="13" t="s">
        <v>1297</v>
      </c>
      <c r="O66" s="13" t="s">
        <v>644</v>
      </c>
      <c r="P66" s="2" t="s">
        <v>233</v>
      </c>
      <c r="Q66" s="9">
        <v>1</v>
      </c>
      <c r="T66" s="26">
        <v>36</v>
      </c>
      <c r="U66" s="26">
        <v>0</v>
      </c>
      <c r="V66" s="26">
        <v>0</v>
      </c>
      <c r="W66" s="47">
        <f>T66+U66/20+V66/240</f>
        <v>36</v>
      </c>
      <c r="X66" s="47">
        <f>W66/Q66</f>
        <v>36</v>
      </c>
      <c r="Z66" s="6">
        <f>X66/12</f>
        <v>3</v>
      </c>
      <c r="AA66">
        <v>36</v>
      </c>
      <c r="AB66">
        <v>0</v>
      </c>
      <c r="AC66">
        <v>0</v>
      </c>
      <c r="AD66" s="47">
        <f>AA66+AB66/20+AC66/240</f>
        <v>36</v>
      </c>
      <c r="AE66">
        <v>3</v>
      </c>
      <c r="AF66">
        <v>0</v>
      </c>
      <c r="AG66">
        <v>0</v>
      </c>
      <c r="AH66" s="22">
        <f>AE66+AF66/20+AG66/240</f>
        <v>3</v>
      </c>
      <c r="AL66" s="22">
        <f aca="true" t="shared" si="18" ref="AL66:AL72">Z66*1</f>
        <v>3</v>
      </c>
      <c r="AM66" s="22"/>
      <c r="AR66" s="36"/>
      <c r="AS66" s="36"/>
      <c r="AT66" s="36"/>
      <c r="AU66" s="36"/>
      <c r="AV66" s="36"/>
      <c r="AZ66" s="22">
        <v>3</v>
      </c>
      <c r="BI66" s="7"/>
      <c r="BR66" s="47"/>
      <c r="BS66" s="38"/>
      <c r="BT66" s="38"/>
      <c r="BU66" s="20"/>
      <c r="BV66" s="36"/>
      <c r="BW66" s="36"/>
      <c r="BX66" s="38"/>
      <c r="BY66" s="19">
        <f t="shared" si="16"/>
        <v>36</v>
      </c>
      <c r="BZ66" s="19">
        <f aca="true" t="shared" si="19" ref="BZ66:BZ72">BY66/Q66</f>
        <v>36</v>
      </c>
      <c r="CL66">
        <f t="shared" si="17"/>
        <v>1398</v>
      </c>
      <c r="CM66" s="2" t="s">
        <v>1311</v>
      </c>
    </row>
    <row r="67" spans="1:91" ht="12.75">
      <c r="A67" s="14">
        <v>1398</v>
      </c>
      <c r="B67" s="13" t="s">
        <v>916</v>
      </c>
      <c r="C67" s="13" t="s">
        <v>1089</v>
      </c>
      <c r="D67" s="13" t="s">
        <v>18</v>
      </c>
      <c r="E67" s="13" t="s">
        <v>236</v>
      </c>
      <c r="F67" s="2" t="s">
        <v>124</v>
      </c>
      <c r="G67" s="2">
        <v>2</v>
      </c>
      <c r="H67" s="2" t="s">
        <v>1303</v>
      </c>
      <c r="I67" s="9">
        <v>4</v>
      </c>
      <c r="J67" s="22">
        <v>3</v>
      </c>
      <c r="K67" s="2" t="s">
        <v>967</v>
      </c>
      <c r="L67" s="13" t="s">
        <v>277</v>
      </c>
      <c r="M67" s="2" t="s">
        <v>1316</v>
      </c>
      <c r="N67" s="13" t="s">
        <v>1297</v>
      </c>
      <c r="O67" s="13" t="s">
        <v>946</v>
      </c>
      <c r="P67" s="2" t="s">
        <v>1298</v>
      </c>
      <c r="Q67" s="9">
        <v>4</v>
      </c>
      <c r="T67" s="26">
        <v>144</v>
      </c>
      <c r="U67" s="26">
        <v>0</v>
      </c>
      <c r="V67" s="26">
        <v>0</v>
      </c>
      <c r="W67" s="47">
        <f>T67+U67/20+V67/240</f>
        <v>144</v>
      </c>
      <c r="X67" s="47">
        <f>W67/Q67</f>
        <v>36</v>
      </c>
      <c r="Z67" s="6">
        <f>X67/12</f>
        <v>3</v>
      </c>
      <c r="AA67">
        <v>36</v>
      </c>
      <c r="AB67">
        <v>0</v>
      </c>
      <c r="AC67">
        <v>0</v>
      </c>
      <c r="AD67" s="47">
        <f>AA67+AB67/20+AC67/240</f>
        <v>36</v>
      </c>
      <c r="AL67" s="22">
        <f t="shared" si="18"/>
        <v>3</v>
      </c>
      <c r="AM67" s="22"/>
      <c r="AR67" s="36"/>
      <c r="AS67" s="36"/>
      <c r="AT67" s="36"/>
      <c r="AU67" s="36"/>
      <c r="AV67" s="36"/>
      <c r="BI67" s="22">
        <v>3</v>
      </c>
      <c r="BR67" s="47"/>
      <c r="BS67" s="38"/>
      <c r="BT67" s="38"/>
      <c r="BU67" s="20"/>
      <c r="BV67" s="36"/>
      <c r="BW67" s="36"/>
      <c r="BX67" s="38"/>
      <c r="BY67" s="19">
        <f t="shared" si="16"/>
        <v>144</v>
      </c>
      <c r="BZ67" s="19">
        <f t="shared" si="19"/>
        <v>36</v>
      </c>
      <c r="CL67">
        <f t="shared" si="17"/>
        <v>1398</v>
      </c>
      <c r="CM67" s="2" t="s">
        <v>1316</v>
      </c>
    </row>
    <row r="68" spans="1:91" ht="12.75">
      <c r="A68" s="14">
        <v>1398</v>
      </c>
      <c r="B68" s="13" t="s">
        <v>916</v>
      </c>
      <c r="C68" s="13" t="s">
        <v>1089</v>
      </c>
      <c r="D68" s="13" t="s">
        <v>18</v>
      </c>
      <c r="E68" s="13" t="s">
        <v>236</v>
      </c>
      <c r="F68" s="2" t="s">
        <v>47</v>
      </c>
      <c r="G68" s="2">
        <v>2</v>
      </c>
      <c r="H68" s="2" t="s">
        <v>492</v>
      </c>
      <c r="I68" s="9">
        <v>4</v>
      </c>
      <c r="J68" s="22">
        <v>1.4875</v>
      </c>
      <c r="K68" s="2" t="s">
        <v>327</v>
      </c>
      <c r="L68" s="13" t="s">
        <v>277</v>
      </c>
      <c r="M68" s="2" t="s">
        <v>494</v>
      </c>
      <c r="N68" s="13" t="s">
        <v>478</v>
      </c>
      <c r="O68" s="13" t="s">
        <v>278</v>
      </c>
      <c r="P68" s="2" t="s">
        <v>659</v>
      </c>
      <c r="Q68" s="9">
        <v>4</v>
      </c>
      <c r="T68" s="26">
        <v>71</v>
      </c>
      <c r="U68" s="26">
        <v>8</v>
      </c>
      <c r="V68" s="26">
        <v>0</v>
      </c>
      <c r="W68" s="47">
        <f>T68+U68/20+V68/240</f>
        <v>71.4</v>
      </c>
      <c r="X68" s="47">
        <f>W68/Q68</f>
        <v>17.85</v>
      </c>
      <c r="Z68" s="6">
        <f>X68/12</f>
        <v>1.4875</v>
      </c>
      <c r="AL68" s="22">
        <f t="shared" si="18"/>
        <v>1.4875</v>
      </c>
      <c r="AM68" s="22"/>
      <c r="AR68" s="36"/>
      <c r="AS68" s="36"/>
      <c r="AT68" s="36"/>
      <c r="AU68" s="36"/>
      <c r="AV68" s="36"/>
      <c r="BI68" s="22">
        <v>1.4875</v>
      </c>
      <c r="BR68" s="47"/>
      <c r="BS68" s="38"/>
      <c r="BT68" s="38"/>
      <c r="BU68" s="20"/>
      <c r="BV68" s="36"/>
      <c r="BW68" s="36"/>
      <c r="BX68" s="38"/>
      <c r="BY68" s="19">
        <f t="shared" si="16"/>
        <v>71.4</v>
      </c>
      <c r="BZ68" s="19">
        <f t="shared" si="19"/>
        <v>17.85</v>
      </c>
      <c r="CL68">
        <f t="shared" si="17"/>
        <v>1398</v>
      </c>
      <c r="CM68" s="2" t="s">
        <v>494</v>
      </c>
    </row>
    <row r="69" spans="1:91" ht="12.75">
      <c r="A69" s="14">
        <v>1398</v>
      </c>
      <c r="B69" s="13" t="s">
        <v>916</v>
      </c>
      <c r="C69" s="13" t="s">
        <v>1089</v>
      </c>
      <c r="D69" s="13" t="s">
        <v>18</v>
      </c>
      <c r="E69" s="13" t="s">
        <v>236</v>
      </c>
      <c r="F69" s="2" t="s">
        <v>48</v>
      </c>
      <c r="G69" s="2">
        <v>2</v>
      </c>
      <c r="H69" s="2" t="s">
        <v>492</v>
      </c>
      <c r="I69" s="9">
        <v>1</v>
      </c>
      <c r="J69" s="22">
        <v>1.55</v>
      </c>
      <c r="K69" s="2" t="s">
        <v>412</v>
      </c>
      <c r="L69" s="13" t="s">
        <v>277</v>
      </c>
      <c r="M69" s="2" t="s">
        <v>496</v>
      </c>
      <c r="N69" s="13" t="s">
        <v>477</v>
      </c>
      <c r="O69" s="13" t="s">
        <v>299</v>
      </c>
      <c r="P69" s="2" t="s">
        <v>234</v>
      </c>
      <c r="Q69" s="9">
        <v>1</v>
      </c>
      <c r="T69" s="26">
        <v>18</v>
      </c>
      <c r="U69" s="26">
        <v>12</v>
      </c>
      <c r="V69" s="26">
        <v>0</v>
      </c>
      <c r="W69" s="47">
        <f>T69+U69/20+V69/240</f>
        <v>18.6</v>
      </c>
      <c r="X69" s="47">
        <f>W69/Q69</f>
        <v>18.6</v>
      </c>
      <c r="Z69" s="6">
        <f>X69/12</f>
        <v>1.55</v>
      </c>
      <c r="AA69">
        <v>18</v>
      </c>
      <c r="AB69">
        <v>12</v>
      </c>
      <c r="AC69">
        <v>0</v>
      </c>
      <c r="AD69" s="47">
        <f>AA69+AB69/20+AC69/240</f>
        <v>18.6</v>
      </c>
      <c r="AE69">
        <v>1</v>
      </c>
      <c r="AF69">
        <v>11</v>
      </c>
      <c r="AG69">
        <v>0</v>
      </c>
      <c r="AH69" s="22">
        <f>AE69+AF69/20+AG69/240</f>
        <v>1.55</v>
      </c>
      <c r="AL69" s="22">
        <f t="shared" si="18"/>
        <v>1.55</v>
      </c>
      <c r="AM69" s="22"/>
      <c r="AR69" s="36"/>
      <c r="AS69" s="36"/>
      <c r="AT69" s="36"/>
      <c r="AU69" s="36"/>
      <c r="AV69" s="36"/>
      <c r="BI69" s="22">
        <v>1.55</v>
      </c>
      <c r="BR69" s="47"/>
      <c r="BS69" s="38"/>
      <c r="BT69" s="38"/>
      <c r="BU69" s="20"/>
      <c r="BV69" s="36"/>
      <c r="BW69" s="36"/>
      <c r="BX69" s="38"/>
      <c r="BY69" s="19">
        <f t="shared" si="16"/>
        <v>18.6</v>
      </c>
      <c r="BZ69" s="19">
        <f t="shared" si="19"/>
        <v>18.6</v>
      </c>
      <c r="CL69">
        <f t="shared" si="17"/>
        <v>1398</v>
      </c>
      <c r="CM69" s="2" t="s">
        <v>496</v>
      </c>
    </row>
    <row r="70" spans="1:92" ht="12.75">
      <c r="A70" s="14">
        <v>1398</v>
      </c>
      <c r="B70" s="13" t="s">
        <v>916</v>
      </c>
      <c r="C70" s="13" t="s">
        <v>1089</v>
      </c>
      <c r="D70" s="13" t="s">
        <v>18</v>
      </c>
      <c r="E70" s="13" t="s">
        <v>236</v>
      </c>
      <c r="F70" s="2" t="s">
        <v>49</v>
      </c>
      <c r="G70" s="2">
        <v>2</v>
      </c>
      <c r="H70" s="2" t="s">
        <v>492</v>
      </c>
      <c r="I70" s="9">
        <v>1</v>
      </c>
      <c r="J70" s="22">
        <v>1.55</v>
      </c>
      <c r="K70" s="2" t="s">
        <v>417</v>
      </c>
      <c r="L70" s="13" t="s">
        <v>277</v>
      </c>
      <c r="M70" s="2" t="s">
        <v>503</v>
      </c>
      <c r="N70" s="13" t="s">
        <v>478</v>
      </c>
      <c r="O70" s="13" t="s">
        <v>947</v>
      </c>
      <c r="P70" s="2" t="s">
        <v>1286</v>
      </c>
      <c r="Q70" s="9">
        <v>1</v>
      </c>
      <c r="W70" s="47">
        <f>Q70*X70</f>
        <v>18.6</v>
      </c>
      <c r="X70" s="47">
        <f>12*Z70</f>
        <v>18.6</v>
      </c>
      <c r="Z70" s="6">
        <f>1+11/20</f>
        <v>1.55</v>
      </c>
      <c r="AD70" s="47"/>
      <c r="AE70">
        <v>1</v>
      </c>
      <c r="AF70">
        <v>11</v>
      </c>
      <c r="AG70">
        <v>0</v>
      </c>
      <c r="AH70" s="22">
        <f>AE70+AF70/20+AG70/240</f>
        <v>1.55</v>
      </c>
      <c r="AL70" s="22">
        <f t="shared" si="18"/>
        <v>1.55</v>
      </c>
      <c r="AM70" s="22"/>
      <c r="AR70" s="36"/>
      <c r="AS70" s="36"/>
      <c r="AT70" s="36"/>
      <c r="AU70" s="36"/>
      <c r="AV70" s="36"/>
      <c r="BI70" s="22">
        <v>1.55</v>
      </c>
      <c r="BR70" s="47"/>
      <c r="BS70" s="38"/>
      <c r="BT70" s="38"/>
      <c r="BU70" s="20"/>
      <c r="BV70" s="36"/>
      <c r="BW70" s="36"/>
      <c r="BX70" s="38"/>
      <c r="BY70" s="19">
        <f t="shared" si="16"/>
        <v>18.6</v>
      </c>
      <c r="BZ70" s="19">
        <f t="shared" si="19"/>
        <v>18.6</v>
      </c>
      <c r="CL70">
        <f t="shared" si="17"/>
        <v>1398</v>
      </c>
      <c r="CM70" s="2" t="s">
        <v>503</v>
      </c>
      <c r="CN70" t="s">
        <v>11</v>
      </c>
    </row>
    <row r="71" spans="1:91" ht="12.75">
      <c r="A71" s="14">
        <v>1398</v>
      </c>
      <c r="B71" s="13" t="s">
        <v>916</v>
      </c>
      <c r="C71" s="13" t="s">
        <v>1089</v>
      </c>
      <c r="D71" s="13" t="s">
        <v>18</v>
      </c>
      <c r="E71" s="13" t="s">
        <v>236</v>
      </c>
      <c r="F71" s="2" t="s">
        <v>50</v>
      </c>
      <c r="G71" s="2">
        <v>2</v>
      </c>
      <c r="H71" s="2" t="s">
        <v>744</v>
      </c>
      <c r="I71" s="9">
        <v>1</v>
      </c>
      <c r="J71" s="22">
        <v>1.25</v>
      </c>
      <c r="K71" s="2" t="s">
        <v>1070</v>
      </c>
      <c r="L71" s="13" t="s">
        <v>277</v>
      </c>
      <c r="M71" s="2" t="s">
        <v>748</v>
      </c>
      <c r="N71" s="13" t="s">
        <v>754</v>
      </c>
      <c r="O71" s="13" t="s">
        <v>1014</v>
      </c>
      <c r="P71" s="2" t="s">
        <v>702</v>
      </c>
      <c r="Q71" s="9">
        <v>1</v>
      </c>
      <c r="T71" s="26">
        <v>15</v>
      </c>
      <c r="U71" s="26">
        <v>0</v>
      </c>
      <c r="V71" s="26">
        <v>0</v>
      </c>
      <c r="W71" s="47">
        <f>T71+U71/20+V71/240</f>
        <v>15</v>
      </c>
      <c r="X71" s="47">
        <f>W71/Q71</f>
        <v>15</v>
      </c>
      <c r="Z71" s="6">
        <f>X71/12</f>
        <v>1.25</v>
      </c>
      <c r="AA71">
        <v>15</v>
      </c>
      <c r="AB71">
        <v>0</v>
      </c>
      <c r="AC71">
        <v>0</v>
      </c>
      <c r="AD71" s="47">
        <f>AA71+AB71/20+AC71/240</f>
        <v>15</v>
      </c>
      <c r="AE71">
        <v>1</v>
      </c>
      <c r="AF71">
        <v>5</v>
      </c>
      <c r="AG71">
        <v>0</v>
      </c>
      <c r="AH71" s="22">
        <f>AE71+AF71/20+AG71/240</f>
        <v>1.25</v>
      </c>
      <c r="AL71" s="22">
        <f t="shared" si="18"/>
        <v>1.25</v>
      </c>
      <c r="AM71" s="22"/>
      <c r="AR71" s="36"/>
      <c r="AS71" s="36"/>
      <c r="AT71" s="36"/>
      <c r="AU71" s="36"/>
      <c r="AV71" s="36"/>
      <c r="BI71" s="22">
        <v>1.25</v>
      </c>
      <c r="BR71" s="47"/>
      <c r="BS71" s="38"/>
      <c r="BT71" s="38"/>
      <c r="BU71" s="20"/>
      <c r="BV71" s="36"/>
      <c r="BW71" s="36"/>
      <c r="BX71" s="38"/>
      <c r="BY71" s="19">
        <f t="shared" si="16"/>
        <v>15</v>
      </c>
      <c r="BZ71" s="19">
        <f t="shared" si="19"/>
        <v>15</v>
      </c>
      <c r="CL71">
        <f t="shared" si="17"/>
        <v>1398</v>
      </c>
      <c r="CM71" s="2" t="s">
        <v>748</v>
      </c>
    </row>
    <row r="72" spans="1:92" ht="12.75">
      <c r="A72" s="14">
        <v>1398</v>
      </c>
      <c r="B72" s="13" t="s">
        <v>916</v>
      </c>
      <c r="C72" s="13" t="s">
        <v>1089</v>
      </c>
      <c r="D72" s="13" t="s">
        <v>18</v>
      </c>
      <c r="E72" s="13" t="s">
        <v>236</v>
      </c>
      <c r="F72" s="2" t="s">
        <v>115</v>
      </c>
      <c r="G72" s="2">
        <v>2</v>
      </c>
      <c r="H72" s="2" t="s">
        <v>361</v>
      </c>
      <c r="I72" s="9">
        <v>2</v>
      </c>
      <c r="J72" s="22">
        <v>0.75</v>
      </c>
      <c r="K72" s="2" t="s">
        <v>590</v>
      </c>
      <c r="L72" s="13" t="s">
        <v>277</v>
      </c>
      <c r="M72" s="2" t="s">
        <v>587</v>
      </c>
      <c r="N72" s="13" t="s">
        <v>345</v>
      </c>
      <c r="O72" s="13" t="s">
        <v>950</v>
      </c>
      <c r="P72" s="2" t="s">
        <v>6</v>
      </c>
      <c r="Q72" s="9">
        <v>2</v>
      </c>
      <c r="T72" s="26">
        <v>18</v>
      </c>
      <c r="U72" s="26">
        <v>0</v>
      </c>
      <c r="V72" s="26">
        <v>0</v>
      </c>
      <c r="W72" s="47">
        <f>T72+U72/20+V72/240</f>
        <v>18</v>
      </c>
      <c r="X72" s="47">
        <f>W72/Q72</f>
        <v>9</v>
      </c>
      <c r="Y72" s="22">
        <v>20</v>
      </c>
      <c r="Z72" s="6">
        <f>X72/12</f>
        <v>0.75</v>
      </c>
      <c r="AL72" s="22">
        <f t="shared" si="18"/>
        <v>0.75</v>
      </c>
      <c r="AM72" s="22">
        <f>Y72/12</f>
        <v>1.6666666666666667</v>
      </c>
      <c r="AR72" s="36"/>
      <c r="AS72" s="36"/>
      <c r="AT72" s="36"/>
      <c r="AU72" s="36"/>
      <c r="AV72" s="36"/>
      <c r="BI72" s="22">
        <v>0.75</v>
      </c>
      <c r="BR72" s="47"/>
      <c r="BS72" s="38"/>
      <c r="BT72" s="38"/>
      <c r="BU72" s="20"/>
      <c r="BV72" s="36"/>
      <c r="BW72" s="36"/>
      <c r="BX72" s="38"/>
      <c r="BY72" s="19">
        <f t="shared" si="16"/>
        <v>18</v>
      </c>
      <c r="BZ72" s="19">
        <f t="shared" si="19"/>
        <v>9</v>
      </c>
      <c r="CL72">
        <f t="shared" si="17"/>
        <v>1398</v>
      </c>
      <c r="CM72" s="2" t="s">
        <v>587</v>
      </c>
      <c r="CN72" t="s">
        <v>12</v>
      </c>
    </row>
    <row r="73" spans="1:91" ht="12.75">
      <c r="A73" s="14"/>
      <c r="E73" s="13"/>
      <c r="F73" s="2"/>
      <c r="G73" s="2"/>
      <c r="J73" s="22"/>
      <c r="M73" s="2"/>
      <c r="AL73" s="22"/>
      <c r="AM73" s="22"/>
      <c r="AR73" s="36"/>
      <c r="AS73" s="36"/>
      <c r="AT73" s="36"/>
      <c r="AU73" s="36"/>
      <c r="AV73" s="36"/>
      <c r="BI73" s="22"/>
      <c r="BR73" s="47"/>
      <c r="BS73" s="38"/>
      <c r="BT73" s="38"/>
      <c r="BU73" s="20"/>
      <c r="BV73" s="36"/>
      <c r="BW73" s="36"/>
      <c r="BX73" s="38"/>
      <c r="CM73" s="2"/>
    </row>
    <row r="74" spans="1:92" ht="12.75">
      <c r="A74" s="14">
        <v>1399</v>
      </c>
      <c r="B74" s="13" t="s">
        <v>831</v>
      </c>
      <c r="C74" s="13" t="s">
        <v>1089</v>
      </c>
      <c r="D74" s="13" t="s">
        <v>18</v>
      </c>
      <c r="E74" s="13" t="s">
        <v>239</v>
      </c>
      <c r="F74" s="2" t="s">
        <v>125</v>
      </c>
      <c r="G74" s="2">
        <v>1</v>
      </c>
      <c r="H74" s="2" t="s">
        <v>405</v>
      </c>
      <c r="I74" s="9">
        <v>7</v>
      </c>
      <c r="J74" s="22">
        <v>17.5</v>
      </c>
      <c r="K74" s="2" t="s">
        <v>1054</v>
      </c>
      <c r="L74" s="13" t="s">
        <v>277</v>
      </c>
      <c r="M74" s="2" t="s">
        <v>409</v>
      </c>
      <c r="N74" s="13" t="s">
        <v>1105</v>
      </c>
      <c r="O74" s="13" t="s">
        <v>1018</v>
      </c>
      <c r="P74" s="2" t="s">
        <v>1325</v>
      </c>
      <c r="Q74" s="9">
        <v>7</v>
      </c>
      <c r="W74" s="47">
        <f>Q74*X74</f>
        <v>1470</v>
      </c>
      <c r="X74" s="47">
        <f>12*Z74</f>
        <v>210</v>
      </c>
      <c r="Y74" s="22">
        <v>120</v>
      </c>
      <c r="Z74" s="6">
        <f>17+10/20</f>
        <v>17.5</v>
      </c>
      <c r="AD74" s="47"/>
      <c r="AH74" s="22">
        <f>17.5*7</f>
        <v>122.5</v>
      </c>
      <c r="AL74" s="22">
        <f>Z74*1</f>
        <v>17.5</v>
      </c>
      <c r="AM74" s="22">
        <f>Y74/12</f>
        <v>10</v>
      </c>
      <c r="AR74" s="36"/>
      <c r="AS74" s="36"/>
      <c r="AT74" s="36"/>
      <c r="AU74" s="36"/>
      <c r="AV74" s="36"/>
      <c r="AW74" s="22">
        <v>17.5</v>
      </c>
      <c r="BI74" s="22"/>
      <c r="BR74" s="47"/>
      <c r="BS74" s="38"/>
      <c r="BT74" s="38"/>
      <c r="BU74" s="20"/>
      <c r="BV74" s="36"/>
      <c r="BW74" s="36"/>
      <c r="BX74" s="38"/>
      <c r="BY74" s="19">
        <f aca="true" t="shared" si="20" ref="BY74:BY79">W74+(BQ74*12*Q74)+(BV74*Q74)</f>
        <v>1470</v>
      </c>
      <c r="BZ74" s="19">
        <f>BY74/Q74</f>
        <v>210</v>
      </c>
      <c r="CL74">
        <f aca="true" t="shared" si="21" ref="CL74:CL79">A74*1</f>
        <v>1399</v>
      </c>
      <c r="CM74" s="2" t="s">
        <v>409</v>
      </c>
      <c r="CN74" t="s">
        <v>64</v>
      </c>
    </row>
    <row r="75" spans="1:92" ht="12.75">
      <c r="A75" s="14">
        <v>1399</v>
      </c>
      <c r="B75" s="13" t="s">
        <v>831</v>
      </c>
      <c r="C75" s="13" t="s">
        <v>1089</v>
      </c>
      <c r="D75" s="13" t="s">
        <v>18</v>
      </c>
      <c r="E75" s="13" t="s">
        <v>239</v>
      </c>
      <c r="F75" s="2" t="s">
        <v>51</v>
      </c>
      <c r="G75" s="2">
        <v>1</v>
      </c>
      <c r="H75" s="2" t="s">
        <v>871</v>
      </c>
      <c r="I75" s="9">
        <v>9</v>
      </c>
      <c r="J75" s="22">
        <v>8.7</v>
      </c>
      <c r="K75" s="2" t="s">
        <v>557</v>
      </c>
      <c r="L75" s="13" t="s">
        <v>277</v>
      </c>
      <c r="M75" s="2" t="s">
        <v>874</v>
      </c>
      <c r="N75" s="13" t="s">
        <v>866</v>
      </c>
      <c r="O75" s="13" t="s">
        <v>656</v>
      </c>
      <c r="P75" s="2" t="s">
        <v>1325</v>
      </c>
      <c r="Q75" s="9">
        <v>9</v>
      </c>
      <c r="W75" s="47">
        <f>Q75*X75</f>
        <v>939.5999999999999</v>
      </c>
      <c r="X75" s="47">
        <f>12*Z75</f>
        <v>104.39999999999999</v>
      </c>
      <c r="Y75" s="22">
        <v>48</v>
      </c>
      <c r="Z75" s="6">
        <f>8+14/20</f>
        <v>8.7</v>
      </c>
      <c r="AD75" s="47"/>
      <c r="AH75" s="22">
        <f>8.7*9</f>
        <v>78.3</v>
      </c>
      <c r="AL75" s="22">
        <f>Z75*1</f>
        <v>8.7</v>
      </c>
      <c r="AM75" s="22">
        <f>Y75/12</f>
        <v>4</v>
      </c>
      <c r="AR75" s="36"/>
      <c r="AS75" s="36"/>
      <c r="AT75" s="36"/>
      <c r="AU75" s="36"/>
      <c r="AV75" s="36"/>
      <c r="BI75" s="22"/>
      <c r="BR75" s="47"/>
      <c r="BS75" s="38"/>
      <c r="BT75" s="38"/>
      <c r="BU75" s="20"/>
      <c r="BV75" s="36"/>
      <c r="BW75" s="36"/>
      <c r="BX75" s="38"/>
      <c r="BY75" s="19">
        <f t="shared" si="20"/>
        <v>939.5999999999999</v>
      </c>
      <c r="BZ75" s="19">
        <f>BY75/Q75</f>
        <v>104.39999999999999</v>
      </c>
      <c r="CL75">
        <f t="shared" si="21"/>
        <v>1399</v>
      </c>
      <c r="CM75" s="2" t="s">
        <v>874</v>
      </c>
      <c r="CN75" t="s">
        <v>70</v>
      </c>
    </row>
    <row r="76" spans="1:92" ht="12.75">
      <c r="A76" s="14">
        <v>1399</v>
      </c>
      <c r="B76" s="13" t="s">
        <v>831</v>
      </c>
      <c r="C76" s="13" t="s">
        <v>1089</v>
      </c>
      <c r="D76" s="13" t="s">
        <v>18</v>
      </c>
      <c r="E76" s="13" t="s">
        <v>239</v>
      </c>
      <c r="F76" s="2" t="s">
        <v>54</v>
      </c>
      <c r="G76" s="2">
        <v>1</v>
      </c>
      <c r="H76" s="2" t="s">
        <v>1266</v>
      </c>
      <c r="I76" s="9">
        <v>7</v>
      </c>
      <c r="J76" s="22">
        <v>6.488095238095238</v>
      </c>
      <c r="K76" s="2" t="s">
        <v>1352</v>
      </c>
      <c r="L76" s="13" t="s">
        <v>277</v>
      </c>
      <c r="M76" s="2" t="s">
        <v>1270</v>
      </c>
      <c r="N76" s="13" t="s">
        <v>1278</v>
      </c>
      <c r="O76" s="13" t="s">
        <v>1284</v>
      </c>
      <c r="P76" s="2" t="s">
        <v>1329</v>
      </c>
      <c r="Q76" s="9">
        <v>7</v>
      </c>
      <c r="T76" s="26">
        <v>545</v>
      </c>
      <c r="W76" s="47">
        <f>T76+U76/20+V76/240</f>
        <v>545</v>
      </c>
      <c r="X76" s="47">
        <f>W76/Q76</f>
        <v>77.85714285714286</v>
      </c>
      <c r="Z76" s="6">
        <f>X76/12</f>
        <v>6.488095238095238</v>
      </c>
      <c r="AD76" s="47"/>
      <c r="AH76" s="22"/>
      <c r="AL76" s="22">
        <f>Z76*1</f>
        <v>6.488095238095238</v>
      </c>
      <c r="AM76" s="22"/>
      <c r="AR76" s="36"/>
      <c r="AS76" s="36"/>
      <c r="AT76" s="36"/>
      <c r="AU76" s="36"/>
      <c r="AV76" s="36"/>
      <c r="BI76" s="7"/>
      <c r="BR76" s="47"/>
      <c r="BS76" s="38"/>
      <c r="BT76" s="38"/>
      <c r="BU76" s="20"/>
      <c r="BV76" s="36"/>
      <c r="BW76" s="36"/>
      <c r="BX76" s="38"/>
      <c r="BY76" s="19">
        <f t="shared" si="20"/>
        <v>545</v>
      </c>
      <c r="BZ76" s="19">
        <f>BY76/Q76</f>
        <v>77.85714285714286</v>
      </c>
      <c r="CL76">
        <f t="shared" si="21"/>
        <v>1399</v>
      </c>
      <c r="CM76" s="2" t="s">
        <v>1270</v>
      </c>
      <c r="CN76" t="s">
        <v>898</v>
      </c>
    </row>
    <row r="77" spans="1:92" ht="12.75">
      <c r="A77" s="14">
        <v>1399</v>
      </c>
      <c r="B77" s="13" t="s">
        <v>831</v>
      </c>
      <c r="C77" s="13" t="s">
        <v>1089</v>
      </c>
      <c r="D77" s="13" t="s">
        <v>18</v>
      </c>
      <c r="E77" s="13" t="s">
        <v>239</v>
      </c>
      <c r="F77" s="2" t="s">
        <v>135</v>
      </c>
      <c r="G77" s="2">
        <v>1</v>
      </c>
      <c r="H77" s="2" t="s">
        <v>405</v>
      </c>
      <c r="K77" s="2" t="s">
        <v>605</v>
      </c>
      <c r="L77" s="13" t="s">
        <v>277</v>
      </c>
      <c r="M77" s="2" t="s">
        <v>591</v>
      </c>
      <c r="N77" s="13" t="s">
        <v>1105</v>
      </c>
      <c r="O77" s="13" t="s">
        <v>1018</v>
      </c>
      <c r="P77" s="2" t="s">
        <v>6</v>
      </c>
      <c r="R77" s="9">
        <v>4</v>
      </c>
      <c r="W77" s="47">
        <f>R77*Y77/20</f>
        <v>24</v>
      </c>
      <c r="X77" s="47"/>
      <c r="Y77" s="22">
        <v>120</v>
      </c>
      <c r="AD77" s="47"/>
      <c r="AH77" s="22"/>
      <c r="AM77" s="22">
        <f>Y77/12</f>
        <v>10</v>
      </c>
      <c r="AR77" s="36"/>
      <c r="AS77" s="36"/>
      <c r="AT77" s="36"/>
      <c r="AU77" s="36"/>
      <c r="AV77" s="36"/>
      <c r="BI77" s="7"/>
      <c r="BR77" s="47"/>
      <c r="BS77" s="38"/>
      <c r="BT77" s="38"/>
      <c r="BU77" s="20"/>
      <c r="BV77" s="36"/>
      <c r="BW77" s="36"/>
      <c r="BX77" s="38"/>
      <c r="BY77" s="19">
        <f t="shared" si="20"/>
        <v>24</v>
      </c>
      <c r="CL77">
        <f t="shared" si="21"/>
        <v>1399</v>
      </c>
      <c r="CM77" s="2" t="s">
        <v>591</v>
      </c>
      <c r="CN77" t="s">
        <v>26</v>
      </c>
    </row>
    <row r="78" spans="1:92" ht="12.75">
      <c r="A78" s="14">
        <v>1399</v>
      </c>
      <c r="B78" s="13" t="s">
        <v>831</v>
      </c>
      <c r="C78" s="13" t="s">
        <v>1089</v>
      </c>
      <c r="D78" s="13" t="s">
        <v>18</v>
      </c>
      <c r="E78" s="13" t="s">
        <v>239</v>
      </c>
      <c r="F78" s="2" t="s">
        <v>136</v>
      </c>
      <c r="G78" s="2">
        <v>1</v>
      </c>
      <c r="H78" s="2" t="s">
        <v>871</v>
      </c>
      <c r="K78" s="2" t="s">
        <v>596</v>
      </c>
      <c r="L78" s="13" t="s">
        <v>277</v>
      </c>
      <c r="M78" s="2" t="s">
        <v>602</v>
      </c>
      <c r="N78" s="13" t="s">
        <v>866</v>
      </c>
      <c r="O78" s="13" t="s">
        <v>653</v>
      </c>
      <c r="P78" s="2" t="s">
        <v>6</v>
      </c>
      <c r="R78" s="9">
        <v>5</v>
      </c>
      <c r="W78" s="47">
        <f>R78*Y78/20</f>
        <v>12</v>
      </c>
      <c r="X78" s="47"/>
      <c r="Y78" s="22">
        <v>48</v>
      </c>
      <c r="AD78" s="47"/>
      <c r="AH78" s="22"/>
      <c r="AM78" s="22">
        <f>Y78/12</f>
        <v>4</v>
      </c>
      <c r="AR78" s="36"/>
      <c r="AS78" s="36"/>
      <c r="AT78" s="36"/>
      <c r="AU78" s="36"/>
      <c r="AV78" s="36"/>
      <c r="BI78" s="7"/>
      <c r="BR78" s="47"/>
      <c r="BS78" s="38"/>
      <c r="BT78" s="38"/>
      <c r="BU78" s="20"/>
      <c r="BV78" s="36"/>
      <c r="BW78" s="36"/>
      <c r="BX78" s="38"/>
      <c r="BY78" s="19">
        <f t="shared" si="20"/>
        <v>12</v>
      </c>
      <c r="CL78">
        <f t="shared" si="21"/>
        <v>1399</v>
      </c>
      <c r="CM78" s="2" t="s">
        <v>602</v>
      </c>
      <c r="CN78" t="s">
        <v>10</v>
      </c>
    </row>
    <row r="79" spans="1:91" ht="12.75">
      <c r="A79" s="14">
        <v>1399</v>
      </c>
      <c r="B79" s="13" t="s">
        <v>831</v>
      </c>
      <c r="C79" s="13" t="s">
        <v>1089</v>
      </c>
      <c r="D79" s="13" t="s">
        <v>18</v>
      </c>
      <c r="E79" s="13" t="s">
        <v>239</v>
      </c>
      <c r="F79" s="2" t="s">
        <v>137</v>
      </c>
      <c r="G79" s="2">
        <v>1</v>
      </c>
      <c r="H79" s="2" t="s">
        <v>405</v>
      </c>
      <c r="I79" s="9">
        <v>2.5</v>
      </c>
      <c r="J79" s="22">
        <v>17.5</v>
      </c>
      <c r="K79" s="2" t="s">
        <v>1053</v>
      </c>
      <c r="L79" s="13" t="s">
        <v>277</v>
      </c>
      <c r="M79" s="2" t="s">
        <v>408</v>
      </c>
      <c r="N79" s="13" t="s">
        <v>1105</v>
      </c>
      <c r="O79" s="13" t="s">
        <v>1018</v>
      </c>
      <c r="P79" s="2" t="s">
        <v>1253</v>
      </c>
      <c r="Q79" s="9">
        <v>2.5</v>
      </c>
      <c r="T79" s="26">
        <v>525</v>
      </c>
      <c r="W79" s="47">
        <f>T79+U79/20+V79/240</f>
        <v>525</v>
      </c>
      <c r="X79" s="47">
        <f>W79/Q79</f>
        <v>210</v>
      </c>
      <c r="Z79" s="6">
        <f>X79/12</f>
        <v>17.5</v>
      </c>
      <c r="AD79" s="47"/>
      <c r="AH79" s="22">
        <f>Q79*17.5</f>
        <v>43.75</v>
      </c>
      <c r="AI79">
        <v>17</v>
      </c>
      <c r="AJ79">
        <v>10</v>
      </c>
      <c r="AK79">
        <v>0</v>
      </c>
      <c r="AL79" s="22">
        <f>Z79*1</f>
        <v>17.5</v>
      </c>
      <c r="AM79" s="22"/>
      <c r="AR79" s="36"/>
      <c r="AS79" s="36"/>
      <c r="AT79" s="36"/>
      <c r="AU79" s="36"/>
      <c r="AV79" s="36"/>
      <c r="AW79" s="22">
        <v>17.5</v>
      </c>
      <c r="BA79" s="22">
        <v>17.5</v>
      </c>
      <c r="BI79" s="7"/>
      <c r="BR79" s="47"/>
      <c r="BS79" s="38"/>
      <c r="BT79" s="38"/>
      <c r="BU79" s="20"/>
      <c r="BV79" s="36"/>
      <c r="BW79" s="36"/>
      <c r="BX79" s="38"/>
      <c r="BY79" s="19">
        <f t="shared" si="20"/>
        <v>525</v>
      </c>
      <c r="BZ79" s="19">
        <f>BY79/Q79</f>
        <v>210</v>
      </c>
      <c r="CL79">
        <f t="shared" si="21"/>
        <v>1399</v>
      </c>
      <c r="CM79" s="2" t="s">
        <v>408</v>
      </c>
    </row>
    <row r="80" spans="1:91" ht="12.75">
      <c r="A80" s="14"/>
      <c r="E80" s="13"/>
      <c r="F80" s="2"/>
      <c r="G80" s="2"/>
      <c r="M80" s="2"/>
      <c r="AD80" s="47"/>
      <c r="AM80" s="22"/>
      <c r="AR80" s="36"/>
      <c r="AS80" s="36"/>
      <c r="AT80" s="36"/>
      <c r="AU80" s="36"/>
      <c r="AV80" s="36"/>
      <c r="BI80" s="7"/>
      <c r="BR80" s="47"/>
      <c r="BS80" s="38"/>
      <c r="BT80" s="38"/>
      <c r="BU80" s="20"/>
      <c r="BV80" s="36"/>
      <c r="BW80" s="36"/>
      <c r="BX80" s="38"/>
      <c r="CM80" s="2"/>
    </row>
    <row r="81" spans="1:91" ht="12.75">
      <c r="A81" s="14">
        <v>1399</v>
      </c>
      <c r="B81" s="13" t="s">
        <v>831</v>
      </c>
      <c r="C81" s="13" t="s">
        <v>1089</v>
      </c>
      <c r="D81" s="13" t="s">
        <v>18</v>
      </c>
      <c r="E81" s="13" t="s">
        <v>239</v>
      </c>
      <c r="F81" s="2" t="s">
        <v>138</v>
      </c>
      <c r="G81" s="2">
        <v>2</v>
      </c>
      <c r="H81" s="2" t="s">
        <v>361</v>
      </c>
      <c r="I81" s="9">
        <v>2</v>
      </c>
      <c r="J81" s="22">
        <v>6.3</v>
      </c>
      <c r="K81" s="2" t="s">
        <v>401</v>
      </c>
      <c r="L81" s="13" t="s">
        <v>277</v>
      </c>
      <c r="M81" s="2" t="s">
        <v>366</v>
      </c>
      <c r="N81" s="13" t="s">
        <v>343</v>
      </c>
      <c r="O81" s="13" t="s">
        <v>299</v>
      </c>
      <c r="P81" s="2" t="s">
        <v>463</v>
      </c>
      <c r="Q81" s="9">
        <v>2</v>
      </c>
      <c r="T81" s="26">
        <v>151</v>
      </c>
      <c r="U81" s="26">
        <v>4</v>
      </c>
      <c r="V81" s="26">
        <v>0</v>
      </c>
      <c r="W81" s="47">
        <f>T81+U81/20+V81/240</f>
        <v>151.2</v>
      </c>
      <c r="X81" s="47">
        <f>W81/Q81</f>
        <v>75.6</v>
      </c>
      <c r="Z81" s="6">
        <f>X81/12</f>
        <v>6.3</v>
      </c>
      <c r="AD81" s="47"/>
      <c r="AI81">
        <v>6</v>
      </c>
      <c r="AJ81">
        <v>6</v>
      </c>
      <c r="AK81">
        <v>0</v>
      </c>
      <c r="AL81" s="22">
        <f>Z81*1</f>
        <v>6.3</v>
      </c>
      <c r="AM81" s="22"/>
      <c r="AR81" s="36"/>
      <c r="AS81" s="36"/>
      <c r="AT81" s="36"/>
      <c r="AU81" s="36"/>
      <c r="AV81" s="36"/>
      <c r="AZ81" s="22">
        <v>6.3</v>
      </c>
      <c r="BI81" s="7"/>
      <c r="BR81" s="47"/>
      <c r="BS81" s="38"/>
      <c r="BT81" s="38"/>
      <c r="BU81" s="20"/>
      <c r="BV81" s="36"/>
      <c r="BW81" s="36"/>
      <c r="BX81" s="38"/>
      <c r="BY81" s="19">
        <f aca="true" t="shared" si="22" ref="BY81:BY90">W81+(BQ81*12*Q81)+(BV81*Q81)</f>
        <v>151.2</v>
      </c>
      <c r="BZ81" s="19">
        <f>BY81/Q81</f>
        <v>75.6</v>
      </c>
      <c r="CL81">
        <f aca="true" t="shared" si="23" ref="CL81:CL90">A81*1</f>
        <v>1399</v>
      </c>
      <c r="CM81" s="2" t="s">
        <v>366</v>
      </c>
    </row>
    <row r="82" spans="1:91" ht="12.75">
      <c r="A82" s="14">
        <v>1399</v>
      </c>
      <c r="B82" s="13" t="s">
        <v>831</v>
      </c>
      <c r="C82" s="13" t="s">
        <v>1089</v>
      </c>
      <c r="D82" s="13" t="s">
        <v>18</v>
      </c>
      <c r="E82" s="13" t="s">
        <v>239</v>
      </c>
      <c r="F82" s="2" t="s">
        <v>139</v>
      </c>
      <c r="G82" s="2">
        <v>2</v>
      </c>
      <c r="H82" s="2" t="s">
        <v>361</v>
      </c>
      <c r="I82" s="9">
        <v>2</v>
      </c>
      <c r="J82" s="22">
        <v>5.2</v>
      </c>
      <c r="K82" s="2" t="s">
        <v>425</v>
      </c>
      <c r="L82" s="13" t="s">
        <v>277</v>
      </c>
      <c r="M82" s="2" t="s">
        <v>375</v>
      </c>
      <c r="N82" s="13" t="s">
        <v>345</v>
      </c>
      <c r="O82" s="13" t="s">
        <v>644</v>
      </c>
      <c r="P82" s="2" t="s">
        <v>1133</v>
      </c>
      <c r="Q82" s="9">
        <v>2</v>
      </c>
      <c r="T82" s="26">
        <v>124</v>
      </c>
      <c r="U82" s="26">
        <v>16</v>
      </c>
      <c r="V82" s="26">
        <v>0</v>
      </c>
      <c r="W82" s="47">
        <f>T82+U82/20+V82/240</f>
        <v>124.8</v>
      </c>
      <c r="X82" s="47">
        <f>W82/Q82</f>
        <v>62.4</v>
      </c>
      <c r="Z82" s="6">
        <f>X82/12</f>
        <v>5.2</v>
      </c>
      <c r="AA82">
        <v>62</v>
      </c>
      <c r="AB82">
        <v>8</v>
      </c>
      <c r="AC82">
        <v>0</v>
      </c>
      <c r="AD82" s="47">
        <f>AA82+AB82/20+AC82/240</f>
        <v>62.4</v>
      </c>
      <c r="AE82">
        <v>5</v>
      </c>
      <c r="AF82">
        <v>4</v>
      </c>
      <c r="AG82">
        <v>0</v>
      </c>
      <c r="AH82" s="22">
        <f>AE82+AF82/20+AG82/240</f>
        <v>5.2</v>
      </c>
      <c r="AI82">
        <v>5</v>
      </c>
      <c r="AJ82">
        <v>4</v>
      </c>
      <c r="AK82">
        <v>0</v>
      </c>
      <c r="AL82" s="22">
        <f>Z82*1</f>
        <v>5.2</v>
      </c>
      <c r="AM82" s="22"/>
      <c r="AR82" s="36"/>
      <c r="AS82" s="36"/>
      <c r="AT82" s="36"/>
      <c r="AU82" s="36"/>
      <c r="AV82" s="36"/>
      <c r="BD82" s="22">
        <v>5.2</v>
      </c>
      <c r="BI82" s="7"/>
      <c r="BR82" s="47"/>
      <c r="BS82" s="38"/>
      <c r="BT82" s="38"/>
      <c r="BU82" s="20"/>
      <c r="BV82" s="36"/>
      <c r="BW82" s="36"/>
      <c r="BX82" s="38"/>
      <c r="BY82" s="19">
        <f t="shared" si="22"/>
        <v>124.8</v>
      </c>
      <c r="BZ82" s="19">
        <f>BY82/Q82</f>
        <v>62.4</v>
      </c>
      <c r="CL82">
        <f t="shared" si="23"/>
        <v>1399</v>
      </c>
      <c r="CM82" s="2" t="s">
        <v>375</v>
      </c>
    </row>
    <row r="83" spans="1:91" ht="12.75">
      <c r="A83" s="14">
        <v>1399</v>
      </c>
      <c r="B83" s="13" t="s">
        <v>831</v>
      </c>
      <c r="C83" s="13" t="s">
        <v>1089</v>
      </c>
      <c r="D83" s="13" t="s">
        <v>18</v>
      </c>
      <c r="E83" s="13" t="s">
        <v>239</v>
      </c>
      <c r="F83" s="2" t="s">
        <v>140</v>
      </c>
      <c r="G83" s="2">
        <v>2</v>
      </c>
      <c r="H83" s="2" t="s">
        <v>361</v>
      </c>
      <c r="I83" s="9">
        <v>1</v>
      </c>
      <c r="J83" s="22">
        <v>4.2</v>
      </c>
      <c r="K83" s="2" t="s">
        <v>1090</v>
      </c>
      <c r="L83" s="13" t="s">
        <v>277</v>
      </c>
      <c r="M83" s="2" t="s">
        <v>373</v>
      </c>
      <c r="N83" s="13" t="s">
        <v>345</v>
      </c>
      <c r="O83" s="13" t="s">
        <v>650</v>
      </c>
      <c r="P83" s="2" t="s">
        <v>1196</v>
      </c>
      <c r="Q83" s="9">
        <v>1</v>
      </c>
      <c r="T83" s="26">
        <v>50</v>
      </c>
      <c r="U83" s="26">
        <v>8</v>
      </c>
      <c r="V83" s="26">
        <v>0</v>
      </c>
      <c r="W83" s="47">
        <f>T83+U83/20+V83/240</f>
        <v>50.4</v>
      </c>
      <c r="X83" s="47">
        <f>W83/Q83</f>
        <v>50.4</v>
      </c>
      <c r="Z83" s="6">
        <f>X83/12</f>
        <v>4.2</v>
      </c>
      <c r="AA83">
        <v>50</v>
      </c>
      <c r="AB83">
        <v>8</v>
      </c>
      <c r="AC83">
        <v>0</v>
      </c>
      <c r="AD83" s="47">
        <f>AA83+AB83/20+AC83/240</f>
        <v>50.4</v>
      </c>
      <c r="AE83">
        <v>4</v>
      </c>
      <c r="AF83">
        <v>4</v>
      </c>
      <c r="AG83">
        <v>0</v>
      </c>
      <c r="AH83" s="22">
        <f>AE83+AF83/20+AG83/240</f>
        <v>4.2</v>
      </c>
      <c r="AI83">
        <v>4</v>
      </c>
      <c r="AJ83">
        <v>4</v>
      </c>
      <c r="AK83">
        <v>0</v>
      </c>
      <c r="AL83" s="22">
        <f>Z83*1</f>
        <v>4.2</v>
      </c>
      <c r="AM83" s="22"/>
      <c r="AR83" s="36"/>
      <c r="AS83" s="36"/>
      <c r="AT83" s="36"/>
      <c r="AU83" s="36"/>
      <c r="AV83" s="36"/>
      <c r="BG83" s="22">
        <v>4.2</v>
      </c>
      <c r="BI83" s="7"/>
      <c r="BR83" s="47"/>
      <c r="BS83" s="38"/>
      <c r="BT83" s="38"/>
      <c r="BU83" s="20"/>
      <c r="BV83" s="36"/>
      <c r="BW83" s="36"/>
      <c r="BX83" s="38"/>
      <c r="BY83" s="19">
        <f t="shared" si="22"/>
        <v>50.4</v>
      </c>
      <c r="BZ83" s="19">
        <f>BY83/Q83</f>
        <v>50.4</v>
      </c>
      <c r="CL83">
        <f t="shared" si="23"/>
        <v>1399</v>
      </c>
      <c r="CM83" s="2" t="s">
        <v>373</v>
      </c>
    </row>
    <row r="84" spans="1:91" ht="12.75">
      <c r="A84" s="14">
        <v>1399</v>
      </c>
      <c r="B84" s="13" t="s">
        <v>831</v>
      </c>
      <c r="C84" s="13" t="s">
        <v>1089</v>
      </c>
      <c r="D84" s="13" t="s">
        <v>18</v>
      </c>
      <c r="E84" s="13" t="s">
        <v>239</v>
      </c>
      <c r="F84" s="2" t="s">
        <v>141</v>
      </c>
      <c r="G84" s="2">
        <v>2</v>
      </c>
      <c r="H84" s="2" t="s">
        <v>1377</v>
      </c>
      <c r="K84" s="2" t="s">
        <v>622</v>
      </c>
      <c r="L84" s="13" t="s">
        <v>277</v>
      </c>
      <c r="M84" s="2" t="s">
        <v>625</v>
      </c>
      <c r="N84" s="13" t="s">
        <v>1374</v>
      </c>
      <c r="O84" s="13" t="s">
        <v>651</v>
      </c>
      <c r="P84" s="2" t="s">
        <v>1173</v>
      </c>
      <c r="R84" s="9">
        <v>18</v>
      </c>
      <c r="T84" s="26">
        <v>36</v>
      </c>
      <c r="U84" s="26">
        <v>0</v>
      </c>
      <c r="V84" s="26">
        <v>0</v>
      </c>
      <c r="W84" s="47">
        <f>T84+U84/20+V84/240</f>
        <v>36</v>
      </c>
      <c r="Y84" s="22">
        <f>(W84*20)/R84</f>
        <v>40</v>
      </c>
      <c r="Z84" s="6"/>
      <c r="AD84" s="47"/>
      <c r="AM84" s="22">
        <f>Y84/12</f>
        <v>3.3333333333333335</v>
      </c>
      <c r="AR84" s="36"/>
      <c r="AS84" s="36"/>
      <c r="AT84" s="36"/>
      <c r="AU84" s="36"/>
      <c r="AV84" s="36"/>
      <c r="BI84" s="7"/>
      <c r="BR84" s="47"/>
      <c r="BS84" s="38"/>
      <c r="BT84" s="38"/>
      <c r="BU84" s="20"/>
      <c r="BV84" s="36"/>
      <c r="BW84" s="36"/>
      <c r="BX84" s="38"/>
      <c r="BY84" s="19">
        <f t="shared" si="22"/>
        <v>36</v>
      </c>
      <c r="CL84">
        <f t="shared" si="23"/>
        <v>1399</v>
      </c>
      <c r="CM84" s="2" t="s">
        <v>625</v>
      </c>
    </row>
    <row r="85" spans="1:91" ht="12.75">
      <c r="A85" s="14">
        <v>1399</v>
      </c>
      <c r="B85" s="13" t="s">
        <v>831</v>
      </c>
      <c r="C85" s="13" t="s">
        <v>1089</v>
      </c>
      <c r="D85" s="13" t="s">
        <v>18</v>
      </c>
      <c r="E85" s="13" t="s">
        <v>239</v>
      </c>
      <c r="F85" s="2" t="s">
        <v>142</v>
      </c>
      <c r="G85" s="2">
        <v>2</v>
      </c>
      <c r="H85" s="2" t="s">
        <v>1303</v>
      </c>
      <c r="I85" s="9">
        <v>1</v>
      </c>
      <c r="J85" s="22">
        <v>3.1</v>
      </c>
      <c r="K85" s="2" t="s">
        <v>400</v>
      </c>
      <c r="L85" s="13" t="s">
        <v>277</v>
      </c>
      <c r="M85" s="2" t="s">
        <v>1307</v>
      </c>
      <c r="N85" s="13" t="s">
        <v>1296</v>
      </c>
      <c r="O85" s="13" t="s">
        <v>299</v>
      </c>
      <c r="P85" s="2" t="s">
        <v>233</v>
      </c>
      <c r="Q85" s="9">
        <v>1</v>
      </c>
      <c r="T85" s="26">
        <v>37</v>
      </c>
      <c r="U85" s="26">
        <v>4</v>
      </c>
      <c r="V85" s="26">
        <v>0</v>
      </c>
      <c r="W85" s="47">
        <f>T85+U85/20+V85/240</f>
        <v>37.2</v>
      </c>
      <c r="X85" s="47">
        <f>W85/Q85</f>
        <v>37.2</v>
      </c>
      <c r="Z85" s="6">
        <f>X85/12</f>
        <v>3.1</v>
      </c>
      <c r="AA85">
        <v>37</v>
      </c>
      <c r="AB85">
        <v>4</v>
      </c>
      <c r="AC85">
        <v>0</v>
      </c>
      <c r="AD85" s="47">
        <f>AA85+AB85/20+AC85/240</f>
        <v>37.2</v>
      </c>
      <c r="AE85">
        <v>3</v>
      </c>
      <c r="AF85">
        <v>2</v>
      </c>
      <c r="AG85">
        <v>0</v>
      </c>
      <c r="AH85" s="22">
        <f>AE85+AF85/20+AG85/240</f>
        <v>3.1</v>
      </c>
      <c r="AI85">
        <v>3</v>
      </c>
      <c r="AJ85">
        <v>0</v>
      </c>
      <c r="AK85">
        <v>0</v>
      </c>
      <c r="AL85" s="22">
        <f>Z85*1</f>
        <v>3.1</v>
      </c>
      <c r="AM85" s="22"/>
      <c r="AR85" s="36"/>
      <c r="AS85" s="36"/>
      <c r="AT85" s="36"/>
      <c r="AU85" s="36"/>
      <c r="AV85" s="36"/>
      <c r="AZ85" s="22">
        <v>3.1</v>
      </c>
      <c r="BI85" s="7"/>
      <c r="BR85" s="47"/>
      <c r="BS85" s="38"/>
      <c r="BT85" s="38"/>
      <c r="BU85" s="20"/>
      <c r="BV85" s="36"/>
      <c r="BW85" s="36"/>
      <c r="BX85" s="38"/>
      <c r="BY85" s="19">
        <f t="shared" si="22"/>
        <v>37.2</v>
      </c>
      <c r="BZ85" s="19">
        <f>BY85/Q85</f>
        <v>37.2</v>
      </c>
      <c r="CL85">
        <f t="shared" si="23"/>
        <v>1399</v>
      </c>
      <c r="CM85" s="2" t="s">
        <v>1307</v>
      </c>
    </row>
    <row r="86" spans="1:92" ht="12.75">
      <c r="A86" s="14">
        <v>1399</v>
      </c>
      <c r="B86" s="13" t="s">
        <v>831</v>
      </c>
      <c r="C86" s="13" t="s">
        <v>1089</v>
      </c>
      <c r="D86" s="13" t="s">
        <v>18</v>
      </c>
      <c r="E86" s="13" t="s">
        <v>239</v>
      </c>
      <c r="F86" s="2" t="s">
        <v>126</v>
      </c>
      <c r="G86" s="2">
        <v>2</v>
      </c>
      <c r="H86" s="2" t="s">
        <v>1303</v>
      </c>
      <c r="I86" s="9">
        <v>2</v>
      </c>
      <c r="J86" s="22">
        <v>3</v>
      </c>
      <c r="K86" s="2" t="s">
        <v>1323</v>
      </c>
      <c r="L86" s="13" t="s">
        <v>277</v>
      </c>
      <c r="M86" s="2" t="s">
        <v>1317</v>
      </c>
      <c r="N86" s="13" t="s">
        <v>1297</v>
      </c>
      <c r="O86" s="13" t="s">
        <v>1013</v>
      </c>
      <c r="P86" s="2" t="s">
        <v>1298</v>
      </c>
      <c r="Q86" s="9">
        <v>2</v>
      </c>
      <c r="W86" s="47">
        <f>144/2</f>
        <v>72</v>
      </c>
      <c r="X86" s="47">
        <f>W86/Q86</f>
        <v>36</v>
      </c>
      <c r="Z86" s="6">
        <f>X86/12</f>
        <v>3</v>
      </c>
      <c r="AA86">
        <v>36</v>
      </c>
      <c r="AB86">
        <v>0</v>
      </c>
      <c r="AC86">
        <v>0</v>
      </c>
      <c r="AD86" s="47">
        <f>AA86+AB86/20+AC86/240</f>
        <v>36</v>
      </c>
      <c r="AI86">
        <v>3</v>
      </c>
      <c r="AJ86">
        <v>0</v>
      </c>
      <c r="AK86">
        <v>0</v>
      </c>
      <c r="AL86" s="22">
        <f>Z86*1</f>
        <v>3</v>
      </c>
      <c r="AS86" s="36"/>
      <c r="AT86" s="36"/>
      <c r="AU86" s="36"/>
      <c r="AV86" s="36"/>
      <c r="BI86" s="22">
        <v>3</v>
      </c>
      <c r="BS86" s="38"/>
      <c r="BT86" s="38"/>
      <c r="BU86" s="20"/>
      <c r="BV86" s="36"/>
      <c r="BW86" s="36"/>
      <c r="BX86" s="38"/>
      <c r="BY86" s="19">
        <f t="shared" si="22"/>
        <v>72</v>
      </c>
      <c r="BZ86" s="19">
        <f>BY86/Q86</f>
        <v>36</v>
      </c>
      <c r="CL86">
        <f t="shared" si="23"/>
        <v>1399</v>
      </c>
      <c r="CM86" s="2" t="s">
        <v>1317</v>
      </c>
      <c r="CN86" t="s">
        <v>71</v>
      </c>
    </row>
    <row r="87" spans="1:91" ht="12.75">
      <c r="A87" s="14">
        <v>1399</v>
      </c>
      <c r="B87" s="13" t="s">
        <v>831</v>
      </c>
      <c r="C87" s="13" t="s">
        <v>1089</v>
      </c>
      <c r="D87" s="13" t="s">
        <v>18</v>
      </c>
      <c r="E87" s="13" t="s">
        <v>239</v>
      </c>
      <c r="F87" s="2" t="s">
        <v>127</v>
      </c>
      <c r="G87" s="2">
        <v>2</v>
      </c>
      <c r="H87" s="2" t="s">
        <v>1303</v>
      </c>
      <c r="I87" s="9">
        <v>2</v>
      </c>
      <c r="J87" s="22">
        <v>3</v>
      </c>
      <c r="K87" s="2" t="s">
        <v>1319</v>
      </c>
      <c r="L87" s="13" t="s">
        <v>277</v>
      </c>
      <c r="M87" s="2" t="s">
        <v>1307</v>
      </c>
      <c r="N87" s="13" t="s">
        <v>1296</v>
      </c>
      <c r="O87" s="13" t="s">
        <v>299</v>
      </c>
      <c r="P87" s="2" t="s">
        <v>1298</v>
      </c>
      <c r="Q87" s="9">
        <v>2</v>
      </c>
      <c r="W87" s="47">
        <f>144/2</f>
        <v>72</v>
      </c>
      <c r="X87" s="47">
        <f>W87/Q87</f>
        <v>36</v>
      </c>
      <c r="Z87" s="6">
        <f>X87/12</f>
        <v>3</v>
      </c>
      <c r="AA87">
        <v>36</v>
      </c>
      <c r="AB87">
        <v>0</v>
      </c>
      <c r="AC87">
        <v>0</v>
      </c>
      <c r="AD87" s="47">
        <f>AA87+AB87/20+AC87/240</f>
        <v>36</v>
      </c>
      <c r="AI87">
        <v>3</v>
      </c>
      <c r="AJ87">
        <v>0</v>
      </c>
      <c r="AK87">
        <v>0</v>
      </c>
      <c r="AL87" s="22">
        <f>Z87*1</f>
        <v>3</v>
      </c>
      <c r="AS87" s="36"/>
      <c r="AT87" s="36"/>
      <c r="AU87" s="36"/>
      <c r="AV87" s="36"/>
      <c r="BI87" s="22">
        <v>3</v>
      </c>
      <c r="BS87" s="38"/>
      <c r="BT87" s="38"/>
      <c r="BU87" s="20"/>
      <c r="BV87" s="36"/>
      <c r="BW87" s="36"/>
      <c r="BX87" s="38"/>
      <c r="BY87" s="19">
        <f t="shared" si="22"/>
        <v>72</v>
      </c>
      <c r="BZ87" s="19">
        <f>BY87/Q87</f>
        <v>36</v>
      </c>
      <c r="CL87">
        <f t="shared" si="23"/>
        <v>1399</v>
      </c>
      <c r="CM87" s="2" t="s">
        <v>1307</v>
      </c>
    </row>
    <row r="88" spans="1:92" ht="12.75">
      <c r="A88" s="14">
        <v>1399</v>
      </c>
      <c r="B88" s="13" t="s">
        <v>831</v>
      </c>
      <c r="C88" s="13" t="s">
        <v>1089</v>
      </c>
      <c r="D88" s="13" t="s">
        <v>18</v>
      </c>
      <c r="E88" s="13" t="s">
        <v>239</v>
      </c>
      <c r="F88" s="2" t="s">
        <v>52</v>
      </c>
      <c r="G88" s="2">
        <v>2</v>
      </c>
      <c r="H88" s="2" t="s">
        <v>492</v>
      </c>
      <c r="I88" s="9">
        <v>2</v>
      </c>
      <c r="J88" s="22">
        <v>1.55</v>
      </c>
      <c r="K88" s="2" t="s">
        <v>484</v>
      </c>
      <c r="L88" s="13" t="s">
        <v>277</v>
      </c>
      <c r="M88" s="2" t="s">
        <v>494</v>
      </c>
      <c r="N88" s="13" t="s">
        <v>478</v>
      </c>
      <c r="O88" s="13" t="s">
        <v>278</v>
      </c>
      <c r="P88" s="2" t="s">
        <v>659</v>
      </c>
      <c r="Q88" s="9">
        <v>2</v>
      </c>
      <c r="W88" s="47">
        <f>(74+8/20)/2</f>
        <v>37.2</v>
      </c>
      <c r="X88" s="47">
        <f>W88/Q88</f>
        <v>18.6</v>
      </c>
      <c r="Z88" s="6">
        <f>X88/12</f>
        <v>1.55</v>
      </c>
      <c r="AI88">
        <v>1</v>
      </c>
      <c r="AJ88">
        <v>11</v>
      </c>
      <c r="AK88">
        <v>0</v>
      </c>
      <c r="AL88" s="22">
        <f>Z88*1</f>
        <v>1.55</v>
      </c>
      <c r="AS88" s="36"/>
      <c r="AT88" s="36"/>
      <c r="AU88" s="36"/>
      <c r="AV88" s="36"/>
      <c r="BI88" s="22">
        <v>1.55</v>
      </c>
      <c r="BS88" s="38"/>
      <c r="BT88" s="38"/>
      <c r="BU88" s="20"/>
      <c r="BV88" s="36"/>
      <c r="BW88" s="36"/>
      <c r="BX88" s="38"/>
      <c r="BY88" s="19">
        <f t="shared" si="22"/>
        <v>37.2</v>
      </c>
      <c r="BZ88" s="19">
        <f>BY88/Q88</f>
        <v>18.6</v>
      </c>
      <c r="CL88">
        <f t="shared" si="23"/>
        <v>1399</v>
      </c>
      <c r="CM88" s="2" t="s">
        <v>494</v>
      </c>
      <c r="CN88" t="s">
        <v>72</v>
      </c>
    </row>
    <row r="89" spans="1:91" ht="12.75">
      <c r="A89" s="14">
        <v>1399</v>
      </c>
      <c r="B89" s="13" t="s">
        <v>831</v>
      </c>
      <c r="C89" s="13" t="s">
        <v>1089</v>
      </c>
      <c r="D89" s="13" t="s">
        <v>18</v>
      </c>
      <c r="E89" s="13" t="s">
        <v>239</v>
      </c>
      <c r="F89" s="2" t="s">
        <v>53</v>
      </c>
      <c r="G89" s="2">
        <v>2</v>
      </c>
      <c r="H89" s="2" t="s">
        <v>492</v>
      </c>
      <c r="I89" s="9">
        <v>2</v>
      </c>
      <c r="J89" s="22">
        <v>1.55</v>
      </c>
      <c r="K89" s="2" t="s">
        <v>487</v>
      </c>
      <c r="L89" s="13" t="s">
        <v>277</v>
      </c>
      <c r="M89" s="2" t="s">
        <v>505</v>
      </c>
      <c r="N89" s="13" t="s">
        <v>477</v>
      </c>
      <c r="O89" s="13" t="s">
        <v>1014</v>
      </c>
      <c r="P89" s="2" t="s">
        <v>659</v>
      </c>
      <c r="Q89" s="9">
        <v>2</v>
      </c>
      <c r="W89" s="47">
        <f>74.4/2</f>
        <v>37.2</v>
      </c>
      <c r="X89" s="47">
        <f>W89/Q89</f>
        <v>18.6</v>
      </c>
      <c r="Z89" s="6">
        <f>X89/12</f>
        <v>1.55</v>
      </c>
      <c r="AI89">
        <v>1</v>
      </c>
      <c r="AJ89">
        <v>11</v>
      </c>
      <c r="AK89">
        <v>0</v>
      </c>
      <c r="AL89" s="22">
        <f>Z89*1</f>
        <v>1.55</v>
      </c>
      <c r="AS89" s="36"/>
      <c r="AT89" s="36"/>
      <c r="AU89" s="36"/>
      <c r="AV89" s="36"/>
      <c r="BI89" s="22">
        <v>1.55</v>
      </c>
      <c r="BS89" s="38"/>
      <c r="BT89" s="38"/>
      <c r="BU89" s="20"/>
      <c r="BV89" s="36"/>
      <c r="BW89" s="36"/>
      <c r="BX89" s="38"/>
      <c r="BY89" s="19">
        <f t="shared" si="22"/>
        <v>37.2</v>
      </c>
      <c r="BZ89" s="19">
        <f>BY89/Q89</f>
        <v>18.6</v>
      </c>
      <c r="CL89">
        <f t="shared" si="23"/>
        <v>1399</v>
      </c>
      <c r="CM89" s="2" t="s">
        <v>505</v>
      </c>
    </row>
    <row r="90" spans="1:92" ht="12.75">
      <c r="A90" s="14">
        <v>1399</v>
      </c>
      <c r="B90" s="13" t="s">
        <v>831</v>
      </c>
      <c r="C90" s="13" t="s">
        <v>1089</v>
      </c>
      <c r="D90" s="13" t="s">
        <v>18</v>
      </c>
      <c r="E90" s="13" t="s">
        <v>239</v>
      </c>
      <c r="F90" s="2" t="s">
        <v>128</v>
      </c>
      <c r="G90" s="2">
        <v>2</v>
      </c>
      <c r="H90" s="2" t="s">
        <v>492</v>
      </c>
      <c r="K90" s="2" t="s">
        <v>603</v>
      </c>
      <c r="L90" s="13" t="s">
        <v>277</v>
      </c>
      <c r="M90" s="2" t="s">
        <v>595</v>
      </c>
      <c r="N90" s="13" t="s">
        <v>478</v>
      </c>
      <c r="O90" s="13" t="s">
        <v>6</v>
      </c>
      <c r="P90" s="2" t="s">
        <v>661</v>
      </c>
      <c r="R90" s="9">
        <v>9</v>
      </c>
      <c r="T90" s="26">
        <v>5</v>
      </c>
      <c r="U90" s="26">
        <v>8</v>
      </c>
      <c r="V90" s="26">
        <v>0</v>
      </c>
      <c r="W90" s="47">
        <f>T90+U90/20+V90/240</f>
        <v>5.4</v>
      </c>
      <c r="X90" s="47"/>
      <c r="Y90" s="22">
        <f>(W90*20)/R90</f>
        <v>12</v>
      </c>
      <c r="AM90" s="22">
        <f>Y90/12</f>
        <v>1</v>
      </c>
      <c r="AS90" s="36"/>
      <c r="AT90" s="36"/>
      <c r="AU90" s="36"/>
      <c r="AV90" s="36"/>
      <c r="BS90" s="38"/>
      <c r="BT90" s="38"/>
      <c r="BU90" s="20"/>
      <c r="BV90" s="36"/>
      <c r="BW90" s="36"/>
      <c r="BX90" s="38"/>
      <c r="BY90" s="19">
        <f t="shared" si="22"/>
        <v>5.4</v>
      </c>
      <c r="BZ90" s="19"/>
      <c r="CL90">
        <f t="shared" si="23"/>
        <v>1399</v>
      </c>
      <c r="CM90" s="2" t="s">
        <v>595</v>
      </c>
      <c r="CN90" t="s">
        <v>894</v>
      </c>
    </row>
    <row r="91" spans="1:91" ht="12.75">
      <c r="A91" s="14"/>
      <c r="E91" s="13"/>
      <c r="F91" s="2"/>
      <c r="G91" s="2"/>
      <c r="M91" s="2"/>
      <c r="W91" s="47"/>
      <c r="X91" s="47"/>
      <c r="AS91" s="36"/>
      <c r="AT91" s="36"/>
      <c r="AU91" s="36"/>
      <c r="AV91" s="36"/>
      <c r="BI91" s="7"/>
      <c r="BS91" s="38"/>
      <c r="BT91" s="38"/>
      <c r="BU91" s="20"/>
      <c r="BV91" s="36"/>
      <c r="BW91" s="36"/>
      <c r="BX91" s="38"/>
      <c r="BY91" s="19"/>
      <c r="BZ91" s="19"/>
      <c r="CM91" s="2"/>
    </row>
    <row r="92" spans="1:91" ht="12.75">
      <c r="A92" s="14">
        <v>1399</v>
      </c>
      <c r="B92" s="13" t="s">
        <v>831</v>
      </c>
      <c r="C92" s="13" t="s">
        <v>1089</v>
      </c>
      <c r="D92" s="13" t="s">
        <v>18</v>
      </c>
      <c r="E92" s="13" t="s">
        <v>239</v>
      </c>
      <c r="F92" s="2" t="s">
        <v>129</v>
      </c>
      <c r="G92" s="2">
        <v>3</v>
      </c>
      <c r="H92" s="2" t="s">
        <v>492</v>
      </c>
      <c r="I92" s="9">
        <v>1</v>
      </c>
      <c r="J92" s="22">
        <v>1.55</v>
      </c>
      <c r="K92" t="s">
        <v>707</v>
      </c>
      <c r="L92" s="13" t="s">
        <v>277</v>
      </c>
      <c r="M92" s="2" t="s">
        <v>500</v>
      </c>
      <c r="N92" s="13" t="s">
        <v>478</v>
      </c>
      <c r="O92" s="13" t="s">
        <v>653</v>
      </c>
      <c r="P92" s="2" t="s">
        <v>234</v>
      </c>
      <c r="Q92" s="9">
        <v>1</v>
      </c>
      <c r="T92" s="26">
        <v>18</v>
      </c>
      <c r="U92" s="26">
        <v>12</v>
      </c>
      <c r="V92" s="26">
        <v>0</v>
      </c>
      <c r="W92" s="47">
        <f>T92+U92/20+V92/240</f>
        <v>18.6</v>
      </c>
      <c r="X92" s="47">
        <f>W92/Q92</f>
        <v>18.6</v>
      </c>
      <c r="Z92" s="6">
        <f>X92/12</f>
        <v>1.55</v>
      </c>
      <c r="AA92">
        <v>18</v>
      </c>
      <c r="AB92">
        <v>12</v>
      </c>
      <c r="AC92">
        <v>0</v>
      </c>
      <c r="AD92" s="47">
        <f>AA92+AB92/20+AC92/240</f>
        <v>18.6</v>
      </c>
      <c r="AE92">
        <v>1</v>
      </c>
      <c r="AF92">
        <v>11</v>
      </c>
      <c r="AG92">
        <v>0</v>
      </c>
      <c r="AH92" s="22">
        <f>AE92+AF92/20+AG92/240</f>
        <v>1.55</v>
      </c>
      <c r="AI92">
        <v>1</v>
      </c>
      <c r="AJ92">
        <v>11</v>
      </c>
      <c r="AK92">
        <v>0</v>
      </c>
      <c r="AL92" s="22">
        <f aca="true" t="shared" si="24" ref="AL92:AL97">Z92*1</f>
        <v>1.55</v>
      </c>
      <c r="AS92" s="36"/>
      <c r="AT92" s="36"/>
      <c r="AU92" s="36"/>
      <c r="AV92" s="36"/>
      <c r="BI92" s="22">
        <v>1.55</v>
      </c>
      <c r="BS92" s="38"/>
      <c r="BT92" s="38"/>
      <c r="BU92" s="20"/>
      <c r="BV92" s="36"/>
      <c r="BW92" s="36"/>
      <c r="BX92" s="38"/>
      <c r="BY92" s="19">
        <f aca="true" t="shared" si="25" ref="BY92:BY97">W92+(BQ92*12*Q92)+(BV92*Q92)</f>
        <v>18.6</v>
      </c>
      <c r="BZ92" s="19">
        <f aca="true" t="shared" si="26" ref="BZ92:BZ97">BY92/Q92</f>
        <v>18.6</v>
      </c>
      <c r="CL92">
        <f aca="true" t="shared" si="27" ref="CL92:CL97">A92*1</f>
        <v>1399</v>
      </c>
      <c r="CM92" s="2" t="s">
        <v>500</v>
      </c>
    </row>
    <row r="93" spans="1:91" ht="12.75">
      <c r="A93" s="14">
        <v>1399</v>
      </c>
      <c r="B93" s="13" t="s">
        <v>831</v>
      </c>
      <c r="C93" s="13" t="s">
        <v>1089</v>
      </c>
      <c r="D93" s="13" t="s">
        <v>18</v>
      </c>
      <c r="E93" s="13" t="s">
        <v>239</v>
      </c>
      <c r="F93" s="2" t="s">
        <v>130</v>
      </c>
      <c r="G93" s="2">
        <v>3</v>
      </c>
      <c r="H93" s="2" t="s">
        <v>492</v>
      </c>
      <c r="I93" s="9">
        <v>1</v>
      </c>
      <c r="J93" s="22">
        <v>1.55</v>
      </c>
      <c r="K93" t="s">
        <v>725</v>
      </c>
      <c r="L93" s="13" t="s">
        <v>277</v>
      </c>
      <c r="M93" s="2" t="s">
        <v>498</v>
      </c>
      <c r="N93" s="13" t="s">
        <v>478</v>
      </c>
      <c r="O93" s="13" t="s">
        <v>644</v>
      </c>
      <c r="P93" s="2" t="s">
        <v>1285</v>
      </c>
      <c r="Q93" s="9">
        <v>1</v>
      </c>
      <c r="W93" s="47">
        <f>Q93*X93</f>
        <v>18.6</v>
      </c>
      <c r="X93" s="47">
        <f>Z93*12</f>
        <v>18.6</v>
      </c>
      <c r="Z93" s="6">
        <f>1+11/20</f>
        <v>1.55</v>
      </c>
      <c r="AE93">
        <v>1</v>
      </c>
      <c r="AF93">
        <v>11</v>
      </c>
      <c r="AG93">
        <v>0</v>
      </c>
      <c r="AH93" s="22">
        <f>AE93+AF93/20+AG93/240</f>
        <v>1.55</v>
      </c>
      <c r="AI93">
        <v>1</v>
      </c>
      <c r="AJ93">
        <v>11</v>
      </c>
      <c r="AK93">
        <v>0</v>
      </c>
      <c r="AL93" s="22">
        <f t="shared" si="24"/>
        <v>1.55</v>
      </c>
      <c r="AS93" s="36"/>
      <c r="AT93" s="36"/>
      <c r="AU93" s="36"/>
      <c r="AV93" s="36"/>
      <c r="BI93" s="22">
        <v>1.55</v>
      </c>
      <c r="BS93" s="38"/>
      <c r="BT93" s="38"/>
      <c r="BU93" s="20"/>
      <c r="BV93" s="36"/>
      <c r="BW93" s="36"/>
      <c r="BX93" s="38"/>
      <c r="BY93" s="19">
        <f t="shared" si="25"/>
        <v>18.6</v>
      </c>
      <c r="BZ93" s="19">
        <f t="shared" si="26"/>
        <v>18.6</v>
      </c>
      <c r="CL93">
        <f t="shared" si="27"/>
        <v>1399</v>
      </c>
      <c r="CM93" s="2" t="s">
        <v>498</v>
      </c>
    </row>
    <row r="94" spans="1:91" ht="12.75">
      <c r="A94" s="14">
        <v>1399</v>
      </c>
      <c r="B94" s="13" t="s">
        <v>831</v>
      </c>
      <c r="C94" s="13" t="s">
        <v>1089</v>
      </c>
      <c r="D94" s="13" t="s">
        <v>18</v>
      </c>
      <c r="E94" s="13" t="s">
        <v>239</v>
      </c>
      <c r="F94" s="2" t="s">
        <v>131</v>
      </c>
      <c r="G94" s="2">
        <v>3</v>
      </c>
      <c r="H94" s="2" t="s">
        <v>492</v>
      </c>
      <c r="I94" s="9">
        <v>1</v>
      </c>
      <c r="J94" s="22">
        <v>1.55</v>
      </c>
      <c r="K94" t="s">
        <v>321</v>
      </c>
      <c r="L94" s="13" t="s">
        <v>277</v>
      </c>
      <c r="M94" s="2" t="s">
        <v>494</v>
      </c>
      <c r="N94" s="13" t="s">
        <v>478</v>
      </c>
      <c r="O94" s="13" t="s">
        <v>278</v>
      </c>
      <c r="P94" s="2" t="s">
        <v>229</v>
      </c>
      <c r="Q94" s="9">
        <v>1</v>
      </c>
      <c r="W94" s="47">
        <f>Q94*X94</f>
        <v>18.6</v>
      </c>
      <c r="X94" s="47">
        <f>Z94*12</f>
        <v>18.6</v>
      </c>
      <c r="Z94" s="6">
        <f>1+11/20</f>
        <v>1.55</v>
      </c>
      <c r="AE94">
        <v>1</v>
      </c>
      <c r="AF94">
        <v>11</v>
      </c>
      <c r="AG94">
        <v>0</v>
      </c>
      <c r="AH94" s="22">
        <f>AE94+AF94/20+AG94/240</f>
        <v>1.55</v>
      </c>
      <c r="AI94">
        <v>1</v>
      </c>
      <c r="AJ94">
        <v>11</v>
      </c>
      <c r="AK94">
        <v>0</v>
      </c>
      <c r="AL94" s="22">
        <f t="shared" si="24"/>
        <v>1.55</v>
      </c>
      <c r="AS94" s="36"/>
      <c r="AT94" s="36"/>
      <c r="AU94" s="36"/>
      <c r="AV94" s="36"/>
      <c r="BI94" s="22">
        <v>1.55</v>
      </c>
      <c r="BS94" s="38"/>
      <c r="BT94" s="38"/>
      <c r="BU94" s="20"/>
      <c r="BV94" s="36"/>
      <c r="BW94" s="36"/>
      <c r="BX94" s="38"/>
      <c r="BY94" s="19">
        <f t="shared" si="25"/>
        <v>18.6</v>
      </c>
      <c r="BZ94" s="19">
        <f t="shared" si="26"/>
        <v>18.6</v>
      </c>
      <c r="CL94">
        <f t="shared" si="27"/>
        <v>1399</v>
      </c>
      <c r="CM94" s="2" t="s">
        <v>494</v>
      </c>
    </row>
    <row r="95" spans="1:92" ht="12.75">
      <c r="A95" s="14">
        <v>1399</v>
      </c>
      <c r="B95" s="13" t="s">
        <v>831</v>
      </c>
      <c r="C95" s="13" t="s">
        <v>1089</v>
      </c>
      <c r="D95" s="13" t="s">
        <v>18</v>
      </c>
      <c r="E95" s="13" t="s">
        <v>239</v>
      </c>
      <c r="F95" s="2" t="s">
        <v>132</v>
      </c>
      <c r="G95" s="2">
        <v>3</v>
      </c>
      <c r="H95" s="2" t="s">
        <v>361</v>
      </c>
      <c r="I95" s="9">
        <v>3</v>
      </c>
      <c r="J95" s="22">
        <v>0.8166666666666665</v>
      </c>
      <c r="K95" t="s">
        <v>1056</v>
      </c>
      <c r="L95" s="13" t="s">
        <v>277</v>
      </c>
      <c r="M95" s="2" t="s">
        <v>1039</v>
      </c>
      <c r="N95" s="13" t="s">
        <v>345</v>
      </c>
      <c r="O95" s="13" t="s">
        <v>1013</v>
      </c>
      <c r="P95" s="2" t="s">
        <v>1031</v>
      </c>
      <c r="Q95" s="9">
        <v>3</v>
      </c>
      <c r="T95" s="26">
        <v>29</v>
      </c>
      <c r="U95" s="26">
        <v>8</v>
      </c>
      <c r="V95" s="26">
        <v>0</v>
      </c>
      <c r="W95" s="47">
        <f>T95+U95/20+V95/240</f>
        <v>29.4</v>
      </c>
      <c r="X95" s="47">
        <f>W95/Q95</f>
        <v>9.799999999999999</v>
      </c>
      <c r="Z95" s="6">
        <f>X95/12</f>
        <v>0.8166666666666665</v>
      </c>
      <c r="AE95">
        <v>2</v>
      </c>
      <c r="AF95">
        <v>9</v>
      </c>
      <c r="AG95">
        <v>0</v>
      </c>
      <c r="AH95" s="22">
        <f>AE95+AF95/20+AG95/240</f>
        <v>2.45</v>
      </c>
      <c r="AL95" s="22">
        <f t="shared" si="24"/>
        <v>0.8166666666666665</v>
      </c>
      <c r="AS95" s="36"/>
      <c r="AT95" s="36"/>
      <c r="AU95" s="36"/>
      <c r="AV95" s="36"/>
      <c r="BH95" s="22">
        <v>0.8166666666666665</v>
      </c>
      <c r="BI95" s="22">
        <v>0.8166666666666665</v>
      </c>
      <c r="BS95" s="38"/>
      <c r="BT95" s="38"/>
      <c r="BU95" s="20"/>
      <c r="BV95" s="36"/>
      <c r="BW95" s="36"/>
      <c r="BX95" s="38"/>
      <c r="BY95" s="19">
        <f t="shared" si="25"/>
        <v>29.4</v>
      </c>
      <c r="BZ95" s="19">
        <f t="shared" si="26"/>
        <v>9.799999999999999</v>
      </c>
      <c r="CL95">
        <f t="shared" si="27"/>
        <v>1399</v>
      </c>
      <c r="CM95" s="2" t="s">
        <v>1039</v>
      </c>
      <c r="CN95" t="s">
        <v>899</v>
      </c>
    </row>
    <row r="96" spans="1:92" ht="12.75">
      <c r="A96" s="14">
        <v>1399</v>
      </c>
      <c r="B96" s="13" t="s">
        <v>831</v>
      </c>
      <c r="C96" s="13" t="s">
        <v>1089</v>
      </c>
      <c r="D96" s="13" t="s">
        <v>18</v>
      </c>
      <c r="E96" s="13" t="s">
        <v>239</v>
      </c>
      <c r="F96" s="2" t="s">
        <v>133</v>
      </c>
      <c r="G96" s="2">
        <v>3</v>
      </c>
      <c r="H96" s="2" t="s">
        <v>361</v>
      </c>
      <c r="I96" s="9">
        <v>25</v>
      </c>
      <c r="J96" s="22">
        <v>3.475</v>
      </c>
      <c r="K96" t="s">
        <v>419</v>
      </c>
      <c r="L96" s="13" t="s">
        <v>277</v>
      </c>
      <c r="M96" s="2" t="s">
        <v>365</v>
      </c>
      <c r="N96" s="13" t="s">
        <v>345</v>
      </c>
      <c r="O96" s="13" t="s">
        <v>278</v>
      </c>
      <c r="P96" s="2" t="s">
        <v>6</v>
      </c>
      <c r="Q96" s="9">
        <v>25</v>
      </c>
      <c r="W96" s="47">
        <f>Q96*X96</f>
        <v>1042.5</v>
      </c>
      <c r="X96" s="47">
        <f>Z96*12</f>
        <v>41.7</v>
      </c>
      <c r="Z96" s="6">
        <f>3+9/20+6/240</f>
        <v>3.475</v>
      </c>
      <c r="AH96" s="22"/>
      <c r="AI96">
        <v>3</v>
      </c>
      <c r="AJ96">
        <v>9</v>
      </c>
      <c r="AK96">
        <v>6</v>
      </c>
      <c r="AL96" s="22">
        <f t="shared" si="24"/>
        <v>3.475</v>
      </c>
      <c r="BR96" s="36"/>
      <c r="BU96" s="20"/>
      <c r="BY96" s="19">
        <f t="shared" si="25"/>
        <v>1042.5</v>
      </c>
      <c r="BZ96" s="19">
        <f t="shared" si="26"/>
        <v>41.7</v>
      </c>
      <c r="CL96">
        <f t="shared" si="27"/>
        <v>1399</v>
      </c>
      <c r="CM96" s="2" t="s">
        <v>365</v>
      </c>
      <c r="CN96" t="s">
        <v>75</v>
      </c>
    </row>
    <row r="97" spans="1:91" ht="12.75">
      <c r="A97" s="14">
        <v>1399</v>
      </c>
      <c r="B97" s="13" t="s">
        <v>831</v>
      </c>
      <c r="C97" s="13" t="s">
        <v>1089</v>
      </c>
      <c r="D97" s="13" t="s">
        <v>18</v>
      </c>
      <c r="E97" s="13" t="s">
        <v>239</v>
      </c>
      <c r="F97" s="2" t="s">
        <v>134</v>
      </c>
      <c r="G97" s="2">
        <v>3</v>
      </c>
      <c r="H97" s="2" t="s">
        <v>361</v>
      </c>
      <c r="I97" s="9">
        <v>25</v>
      </c>
      <c r="J97" s="22">
        <v>3.475</v>
      </c>
      <c r="K97" t="s">
        <v>432</v>
      </c>
      <c r="L97" s="13" t="s">
        <v>277</v>
      </c>
      <c r="M97" s="2" t="s">
        <v>393</v>
      </c>
      <c r="N97" s="13" t="s">
        <v>345</v>
      </c>
      <c r="O97" s="13" t="s">
        <v>1284</v>
      </c>
      <c r="P97" s="2" t="s">
        <v>6</v>
      </c>
      <c r="Q97" s="9">
        <v>25</v>
      </c>
      <c r="W97" s="47">
        <f>Q97*X97</f>
        <v>1042.5</v>
      </c>
      <c r="X97" s="47">
        <f>12*Z97</f>
        <v>41.7</v>
      </c>
      <c r="Z97" s="6">
        <f>3+9/20+6/240</f>
        <v>3.475</v>
      </c>
      <c r="AD97" s="47"/>
      <c r="AH97" s="22"/>
      <c r="AI97">
        <v>3</v>
      </c>
      <c r="AJ97">
        <v>9</v>
      </c>
      <c r="AK97">
        <v>6</v>
      </c>
      <c r="AL97" s="22">
        <f t="shared" si="24"/>
        <v>3.475</v>
      </c>
      <c r="AX97" s="7"/>
      <c r="BR97" s="36"/>
      <c r="BU97" s="20"/>
      <c r="BY97" s="19">
        <f t="shared" si="25"/>
        <v>1042.5</v>
      </c>
      <c r="BZ97" s="19">
        <f t="shared" si="26"/>
        <v>41.7</v>
      </c>
      <c r="CL97">
        <f t="shared" si="27"/>
        <v>1399</v>
      </c>
      <c r="CM97" s="2" t="s">
        <v>393</v>
      </c>
    </row>
    <row r="98" spans="1:91" ht="12.75">
      <c r="A98" s="14"/>
      <c r="E98" s="13"/>
      <c r="F98" s="2"/>
      <c r="G98" s="2"/>
      <c r="M98" s="2"/>
      <c r="AD98" s="47"/>
      <c r="BR98" s="36"/>
      <c r="BU98" s="20"/>
      <c r="BY98" s="19"/>
      <c r="BZ98" s="19"/>
      <c r="CM98" s="2"/>
    </row>
    <row r="99" spans="1:92" ht="12.75">
      <c r="A99" s="14">
        <v>1400</v>
      </c>
      <c r="B99" s="13" t="s">
        <v>916</v>
      </c>
      <c r="C99" s="13" t="s">
        <v>1089</v>
      </c>
      <c r="D99" s="13" t="s">
        <v>19</v>
      </c>
      <c r="E99" s="13" t="s">
        <v>237</v>
      </c>
      <c r="F99" s="2" t="s">
        <v>143</v>
      </c>
      <c r="G99" s="2">
        <v>1</v>
      </c>
      <c r="H99" s="2" t="s">
        <v>361</v>
      </c>
      <c r="I99" s="9">
        <v>9</v>
      </c>
      <c r="J99" s="22">
        <v>5.49537037037037</v>
      </c>
      <c r="K99" s="2" t="s">
        <v>401</v>
      </c>
      <c r="L99" s="13" t="s">
        <v>277</v>
      </c>
      <c r="M99" s="2" t="s">
        <v>366</v>
      </c>
      <c r="N99" s="13" t="s">
        <v>343</v>
      </c>
      <c r="O99" s="13" t="s">
        <v>299</v>
      </c>
      <c r="P99" s="2" t="s">
        <v>1325</v>
      </c>
      <c r="Q99" s="9">
        <v>9</v>
      </c>
      <c r="W99" s="47">
        <v>593.5</v>
      </c>
      <c r="X99" s="47">
        <f aca="true" t="shared" si="28" ref="X99:X104">W99/Q99</f>
        <v>65.94444444444444</v>
      </c>
      <c r="Z99" s="6">
        <f aca="true" t="shared" si="29" ref="Z99:Z104">X99/12</f>
        <v>5.49537037037037</v>
      </c>
      <c r="AH99" s="22">
        <f>99/2</f>
        <v>49.5</v>
      </c>
      <c r="AI99">
        <v>5</v>
      </c>
      <c r="AJ99">
        <v>10</v>
      </c>
      <c r="AK99">
        <v>0</v>
      </c>
      <c r="AL99" s="22">
        <f aca="true" t="shared" si="30" ref="AL99:AL104">Z99*1</f>
        <v>5.49537037037037</v>
      </c>
      <c r="AY99" s="7"/>
      <c r="BR99" s="36"/>
      <c r="BU99" s="20"/>
      <c r="BY99" s="19">
        <f aca="true" t="shared" si="31" ref="BY99:BY105">W99+(BQ99*12*Q99)+(BV99*Q99)</f>
        <v>593.5</v>
      </c>
      <c r="BZ99" s="19">
        <f aca="true" t="shared" si="32" ref="BZ99:BZ104">BY99/Q99</f>
        <v>65.94444444444444</v>
      </c>
      <c r="CL99">
        <f aca="true" t="shared" si="33" ref="CL99:CL105">A99*1</f>
        <v>1400</v>
      </c>
      <c r="CM99" s="2" t="s">
        <v>366</v>
      </c>
      <c r="CN99" t="s">
        <v>14</v>
      </c>
    </row>
    <row r="100" spans="1:92" ht="12.75">
      <c r="A100" s="14">
        <v>1400</v>
      </c>
      <c r="B100" s="13" t="s">
        <v>916</v>
      </c>
      <c r="C100" s="13" t="s">
        <v>1089</v>
      </c>
      <c r="D100" s="13" t="s">
        <v>19</v>
      </c>
      <c r="E100" s="13" t="s">
        <v>237</v>
      </c>
      <c r="F100" s="2" t="s">
        <v>144</v>
      </c>
      <c r="G100" s="2">
        <v>1</v>
      </c>
      <c r="H100" s="2" t="s">
        <v>361</v>
      </c>
      <c r="I100" s="9">
        <v>9</v>
      </c>
      <c r="J100" s="22">
        <v>5.49537037037037</v>
      </c>
      <c r="K100" s="2" t="s">
        <v>421</v>
      </c>
      <c r="L100" s="13" t="s">
        <v>277</v>
      </c>
      <c r="M100" s="2" t="s">
        <v>379</v>
      </c>
      <c r="N100" s="13" t="s">
        <v>345</v>
      </c>
      <c r="O100" s="13" t="s">
        <v>281</v>
      </c>
      <c r="P100" s="2" t="s">
        <v>1331</v>
      </c>
      <c r="Q100" s="9">
        <v>9</v>
      </c>
      <c r="W100" s="47">
        <f>1187/2</f>
        <v>593.5</v>
      </c>
      <c r="X100" s="47">
        <f t="shared" si="28"/>
        <v>65.94444444444444</v>
      </c>
      <c r="Z100" s="6">
        <f t="shared" si="29"/>
        <v>5.49537037037037</v>
      </c>
      <c r="AH100" s="22">
        <f>99/2</f>
        <v>49.5</v>
      </c>
      <c r="AI100">
        <v>5</v>
      </c>
      <c r="AJ100">
        <v>10</v>
      </c>
      <c r="AK100">
        <v>0</v>
      </c>
      <c r="AL100" s="22">
        <f t="shared" si="30"/>
        <v>5.49537037037037</v>
      </c>
      <c r="AW100" s="7"/>
      <c r="AY100" s="7"/>
      <c r="BR100" s="36"/>
      <c r="BU100" s="20"/>
      <c r="BY100" s="19">
        <f t="shared" si="31"/>
        <v>593.5</v>
      </c>
      <c r="BZ100" s="19">
        <f t="shared" si="32"/>
        <v>65.94444444444444</v>
      </c>
      <c r="CL100">
        <f t="shared" si="33"/>
        <v>1400</v>
      </c>
      <c r="CM100" s="2" t="s">
        <v>379</v>
      </c>
      <c r="CN100" t="s">
        <v>895</v>
      </c>
    </row>
    <row r="101" spans="1:91" ht="12.75">
      <c r="A101" s="14">
        <v>1400</v>
      </c>
      <c r="B101" s="13" t="s">
        <v>916</v>
      </c>
      <c r="C101" s="13" t="s">
        <v>1089</v>
      </c>
      <c r="D101" s="13" t="s">
        <v>19</v>
      </c>
      <c r="E101" s="13" t="s">
        <v>237</v>
      </c>
      <c r="F101" s="2" t="s">
        <v>151</v>
      </c>
      <c r="G101" s="2">
        <v>1</v>
      </c>
      <c r="H101" s="2" t="s">
        <v>361</v>
      </c>
      <c r="I101" s="9">
        <v>9</v>
      </c>
      <c r="J101" s="22">
        <v>4</v>
      </c>
      <c r="K101" s="2" t="s">
        <v>723</v>
      </c>
      <c r="L101" s="13" t="s">
        <v>277</v>
      </c>
      <c r="M101" s="2" t="s">
        <v>375</v>
      </c>
      <c r="N101" s="13" t="s">
        <v>345</v>
      </c>
      <c r="O101" s="13" t="s">
        <v>644</v>
      </c>
      <c r="P101" s="2" t="s">
        <v>1327</v>
      </c>
      <c r="Q101" s="9">
        <v>9</v>
      </c>
      <c r="T101" s="26">
        <v>432</v>
      </c>
      <c r="U101" s="26">
        <v>0</v>
      </c>
      <c r="V101" s="26">
        <v>0</v>
      </c>
      <c r="W101" s="47">
        <f>T101+U101/20+V101/240</f>
        <v>432</v>
      </c>
      <c r="X101" s="47">
        <f t="shared" si="28"/>
        <v>48</v>
      </c>
      <c r="Z101" s="6">
        <f t="shared" si="29"/>
        <v>4</v>
      </c>
      <c r="AA101">
        <v>48</v>
      </c>
      <c r="AB101">
        <v>0</v>
      </c>
      <c r="AC101">
        <v>0</v>
      </c>
      <c r="AD101" s="47">
        <f>AA101+AB101/20+AC101/240</f>
        <v>48</v>
      </c>
      <c r="AI101">
        <v>4</v>
      </c>
      <c r="AJ101">
        <v>0</v>
      </c>
      <c r="AK101">
        <v>0</v>
      </c>
      <c r="AL101" s="22">
        <f t="shared" si="30"/>
        <v>4</v>
      </c>
      <c r="AZ101" s="22">
        <v>4</v>
      </c>
      <c r="BU101" s="20"/>
      <c r="BY101" s="19">
        <f t="shared" si="31"/>
        <v>432</v>
      </c>
      <c r="BZ101" s="19">
        <f t="shared" si="32"/>
        <v>48</v>
      </c>
      <c r="CL101">
        <f t="shared" si="33"/>
        <v>1400</v>
      </c>
      <c r="CM101" s="2" t="s">
        <v>375</v>
      </c>
    </row>
    <row r="102" spans="1:91" ht="12.75">
      <c r="A102" s="14">
        <v>1400</v>
      </c>
      <c r="B102" s="13" t="s">
        <v>916</v>
      </c>
      <c r="C102" s="13" t="s">
        <v>1089</v>
      </c>
      <c r="D102" s="13" t="s">
        <v>19</v>
      </c>
      <c r="E102" s="13" t="s">
        <v>237</v>
      </c>
      <c r="F102" s="2" t="s">
        <v>152</v>
      </c>
      <c r="G102" s="2">
        <v>1</v>
      </c>
      <c r="H102" s="2" t="s">
        <v>361</v>
      </c>
      <c r="I102" s="9">
        <v>2.5</v>
      </c>
      <c r="J102" s="22">
        <v>5.5</v>
      </c>
      <c r="K102" s="2" t="s">
        <v>424</v>
      </c>
      <c r="L102" s="13" t="s">
        <v>277</v>
      </c>
      <c r="M102" s="2" t="s">
        <v>379</v>
      </c>
      <c r="N102" s="13" t="s">
        <v>345</v>
      </c>
      <c r="O102" s="13" t="s">
        <v>281</v>
      </c>
      <c r="P102" s="2" t="s">
        <v>1253</v>
      </c>
      <c r="Q102" s="9">
        <v>2.5</v>
      </c>
      <c r="T102" s="26">
        <v>165</v>
      </c>
      <c r="U102" s="26">
        <v>0</v>
      </c>
      <c r="V102" s="26">
        <v>0</v>
      </c>
      <c r="W102" s="47">
        <f>T102+U102/20+V102/240</f>
        <v>165</v>
      </c>
      <c r="X102" s="47">
        <f t="shared" si="28"/>
        <v>66</v>
      </c>
      <c r="Z102" s="6">
        <f t="shared" si="29"/>
        <v>5.5</v>
      </c>
      <c r="AA102">
        <v>66</v>
      </c>
      <c r="AB102">
        <v>0</v>
      </c>
      <c r="AC102">
        <v>0</v>
      </c>
      <c r="AD102" s="47">
        <f>AA102+AB102/20+AC102/240</f>
        <v>66</v>
      </c>
      <c r="AI102">
        <v>5</v>
      </c>
      <c r="AJ102">
        <v>10</v>
      </c>
      <c r="AK102">
        <v>0</v>
      </c>
      <c r="AL102" s="22">
        <f t="shared" si="30"/>
        <v>5.5</v>
      </c>
      <c r="BA102" s="22">
        <v>5.5</v>
      </c>
      <c r="BR102" s="36"/>
      <c r="BU102" s="20"/>
      <c r="BY102" s="19">
        <f t="shared" si="31"/>
        <v>165</v>
      </c>
      <c r="BZ102" s="19">
        <f t="shared" si="32"/>
        <v>66</v>
      </c>
      <c r="CL102">
        <f t="shared" si="33"/>
        <v>1400</v>
      </c>
      <c r="CM102" s="2" t="s">
        <v>379</v>
      </c>
    </row>
    <row r="103" spans="1:91" ht="12.75">
      <c r="A103" s="14">
        <v>1400</v>
      </c>
      <c r="B103" s="13" t="s">
        <v>916</v>
      </c>
      <c r="C103" s="13" t="s">
        <v>1089</v>
      </c>
      <c r="D103" s="13" t="s">
        <v>19</v>
      </c>
      <c r="E103" s="13" t="s">
        <v>237</v>
      </c>
      <c r="F103" s="2" t="s">
        <v>153</v>
      </c>
      <c r="G103" s="2">
        <v>1</v>
      </c>
      <c r="H103" s="2" t="s">
        <v>361</v>
      </c>
      <c r="I103" s="9">
        <v>2</v>
      </c>
      <c r="J103" s="22">
        <v>6</v>
      </c>
      <c r="K103" s="2" t="s">
        <v>1385</v>
      </c>
      <c r="L103" s="13" t="s">
        <v>277</v>
      </c>
      <c r="M103" s="2" t="s">
        <v>371</v>
      </c>
      <c r="N103" s="13" t="s">
        <v>345</v>
      </c>
      <c r="O103" s="13" t="s">
        <v>293</v>
      </c>
      <c r="P103" s="2" t="s">
        <v>465</v>
      </c>
      <c r="Q103" s="9">
        <v>2</v>
      </c>
      <c r="T103" s="26">
        <v>144</v>
      </c>
      <c r="U103" s="26">
        <v>0</v>
      </c>
      <c r="V103" s="26">
        <v>0</v>
      </c>
      <c r="W103" s="47">
        <f>T103+U103/20+V103/240</f>
        <v>144</v>
      </c>
      <c r="X103" s="47">
        <f t="shared" si="28"/>
        <v>72</v>
      </c>
      <c r="Z103" s="6">
        <f t="shared" si="29"/>
        <v>6</v>
      </c>
      <c r="AA103">
        <v>72</v>
      </c>
      <c r="AB103">
        <v>0</v>
      </c>
      <c r="AC103">
        <v>0</v>
      </c>
      <c r="AD103" s="47">
        <f>AA103+AB103/20+AC103/240</f>
        <v>72</v>
      </c>
      <c r="AI103">
        <v>6</v>
      </c>
      <c r="AJ103">
        <v>0</v>
      </c>
      <c r="AK103">
        <v>0</v>
      </c>
      <c r="AL103" s="22">
        <f t="shared" si="30"/>
        <v>6</v>
      </c>
      <c r="AZ103" s="22">
        <v>6</v>
      </c>
      <c r="BR103" s="36"/>
      <c r="BU103" s="20"/>
      <c r="BY103" s="19">
        <f t="shared" si="31"/>
        <v>144</v>
      </c>
      <c r="BZ103" s="19">
        <f t="shared" si="32"/>
        <v>72</v>
      </c>
      <c r="CL103">
        <f t="shared" si="33"/>
        <v>1400</v>
      </c>
      <c r="CM103" s="2" t="s">
        <v>371</v>
      </c>
    </row>
    <row r="104" spans="1:91" ht="12.75">
      <c r="A104" s="14">
        <v>1400</v>
      </c>
      <c r="B104" s="13" t="s">
        <v>916</v>
      </c>
      <c r="C104" s="13" t="s">
        <v>1089</v>
      </c>
      <c r="D104" s="13" t="s">
        <v>19</v>
      </c>
      <c r="E104" s="13" t="s">
        <v>237</v>
      </c>
      <c r="F104" s="2" t="s">
        <v>154</v>
      </c>
      <c r="G104" s="2">
        <v>1</v>
      </c>
      <c r="H104" s="2" t="s">
        <v>361</v>
      </c>
      <c r="I104" s="9">
        <v>2</v>
      </c>
      <c r="J104" s="22">
        <v>4.5</v>
      </c>
      <c r="K104" s="2" t="s">
        <v>1390</v>
      </c>
      <c r="L104" s="13" t="s">
        <v>277</v>
      </c>
      <c r="M104" s="2" t="s">
        <v>373</v>
      </c>
      <c r="N104" s="13" t="s">
        <v>345</v>
      </c>
      <c r="O104" s="13" t="s">
        <v>650</v>
      </c>
      <c r="P104" s="2" t="s">
        <v>1139</v>
      </c>
      <c r="Q104" s="9">
        <v>2</v>
      </c>
      <c r="T104" s="26">
        <v>108</v>
      </c>
      <c r="U104" s="26">
        <v>0</v>
      </c>
      <c r="V104" s="26">
        <v>0</v>
      </c>
      <c r="W104" s="47">
        <f>T104+U104/20+V104/240</f>
        <v>108</v>
      </c>
      <c r="X104" s="47">
        <f t="shared" si="28"/>
        <v>54</v>
      </c>
      <c r="Z104" s="6">
        <f t="shared" si="29"/>
        <v>4.5</v>
      </c>
      <c r="AA104">
        <v>54</v>
      </c>
      <c r="AB104">
        <v>0</v>
      </c>
      <c r="AC104">
        <v>0</v>
      </c>
      <c r="AD104" s="47">
        <f>AA104+AB104/20+AC104/240</f>
        <v>54</v>
      </c>
      <c r="AI104">
        <v>4</v>
      </c>
      <c r="AJ104">
        <v>10</v>
      </c>
      <c r="AK104">
        <v>0</v>
      </c>
      <c r="AL104" s="22">
        <f t="shared" si="30"/>
        <v>4.5</v>
      </c>
      <c r="BD104" s="22">
        <v>4.5</v>
      </c>
      <c r="BR104" s="36"/>
      <c r="BU104" s="20"/>
      <c r="BY104" s="19">
        <f t="shared" si="31"/>
        <v>108</v>
      </c>
      <c r="BZ104" s="19">
        <f t="shared" si="32"/>
        <v>54</v>
      </c>
      <c r="CL104">
        <f t="shared" si="33"/>
        <v>1400</v>
      </c>
      <c r="CM104" s="2" t="s">
        <v>373</v>
      </c>
    </row>
    <row r="105" spans="1:91" ht="12.75">
      <c r="A105" s="14">
        <v>1400</v>
      </c>
      <c r="B105" s="13" t="s">
        <v>916</v>
      </c>
      <c r="C105" s="13" t="s">
        <v>1089</v>
      </c>
      <c r="D105" s="13" t="s">
        <v>19</v>
      </c>
      <c r="E105" s="13" t="s">
        <v>237</v>
      </c>
      <c r="F105" s="2" t="s">
        <v>155</v>
      </c>
      <c r="G105" s="2">
        <v>1</v>
      </c>
      <c r="H105" s="2" t="s">
        <v>361</v>
      </c>
      <c r="J105" s="22"/>
      <c r="K105" s="2" t="s">
        <v>617</v>
      </c>
      <c r="L105" s="13" t="s">
        <v>277</v>
      </c>
      <c r="M105" s="2" t="s">
        <v>586</v>
      </c>
      <c r="N105" s="13" t="s">
        <v>345</v>
      </c>
      <c r="O105" s="13" t="s">
        <v>650</v>
      </c>
      <c r="P105" s="2" t="s">
        <v>1140</v>
      </c>
      <c r="R105" s="9">
        <v>9</v>
      </c>
      <c r="T105" s="26">
        <v>11</v>
      </c>
      <c r="U105" s="26">
        <v>14</v>
      </c>
      <c r="V105" s="26">
        <v>0</v>
      </c>
      <c r="W105" s="47">
        <f>T105+U105/20+V105/240</f>
        <v>11.7</v>
      </c>
      <c r="X105" s="47"/>
      <c r="Y105" s="22">
        <f>(W105*20)/R105</f>
        <v>26</v>
      </c>
      <c r="Z105" s="6"/>
      <c r="AL105" s="22"/>
      <c r="AM105" s="22">
        <f>Y105/12</f>
        <v>2.1666666666666665</v>
      </c>
      <c r="BD105" s="7"/>
      <c r="BR105" s="36"/>
      <c r="BU105" s="20"/>
      <c r="BY105" s="19">
        <f t="shared" si="31"/>
        <v>11.7</v>
      </c>
      <c r="BZ105" s="19"/>
      <c r="CL105">
        <f t="shared" si="33"/>
        <v>1400</v>
      </c>
      <c r="CM105" s="2" t="s">
        <v>586</v>
      </c>
    </row>
    <row r="106" spans="1:91" ht="12.75">
      <c r="A106" s="14"/>
      <c r="E106" s="13"/>
      <c r="F106" s="2"/>
      <c r="G106" s="2"/>
      <c r="M106" s="2"/>
      <c r="W106" s="47"/>
      <c r="X106" s="47"/>
      <c r="BI106" s="7"/>
      <c r="BR106" s="36"/>
      <c r="BU106" s="20"/>
      <c r="CM106" s="2"/>
    </row>
    <row r="107" spans="1:91" ht="12.75">
      <c r="A107" s="14">
        <v>1400</v>
      </c>
      <c r="B107" s="13" t="s">
        <v>916</v>
      </c>
      <c r="C107" s="13" t="s">
        <v>1089</v>
      </c>
      <c r="D107" s="13" t="s">
        <v>19</v>
      </c>
      <c r="E107" s="13" t="s">
        <v>237</v>
      </c>
      <c r="F107" s="2" t="s">
        <v>156</v>
      </c>
      <c r="G107" s="2">
        <v>2</v>
      </c>
      <c r="H107" s="2" t="s">
        <v>361</v>
      </c>
      <c r="I107" s="9">
        <v>0.5</v>
      </c>
      <c r="J107" s="22">
        <v>5</v>
      </c>
      <c r="K107" s="2" t="s">
        <v>722</v>
      </c>
      <c r="L107" s="13" t="s">
        <v>277</v>
      </c>
      <c r="M107" s="2" t="s">
        <v>375</v>
      </c>
      <c r="N107" s="13" t="s">
        <v>345</v>
      </c>
      <c r="O107" s="13" t="s">
        <v>644</v>
      </c>
      <c r="P107" s="2" t="s">
        <v>1173</v>
      </c>
      <c r="Q107" s="9">
        <v>0.5</v>
      </c>
      <c r="T107" s="26">
        <v>30</v>
      </c>
      <c r="U107" s="26">
        <v>0</v>
      </c>
      <c r="V107" s="26">
        <v>0</v>
      </c>
      <c r="W107" s="47">
        <f>T107+U107/20+V107/240</f>
        <v>30</v>
      </c>
      <c r="X107" s="47">
        <f>W107/Q107</f>
        <v>60</v>
      </c>
      <c r="Z107" s="6">
        <f>X107/12</f>
        <v>5</v>
      </c>
      <c r="AA107">
        <v>60</v>
      </c>
      <c r="AB107">
        <v>0</v>
      </c>
      <c r="AC107">
        <v>0</v>
      </c>
      <c r="AD107" s="47">
        <f>AA107+AB107/20+AC107/240</f>
        <v>60</v>
      </c>
      <c r="AE107">
        <v>2</v>
      </c>
      <c r="AF107">
        <v>10</v>
      </c>
      <c r="AG107">
        <v>0</v>
      </c>
      <c r="AH107" s="22">
        <f>AE107+AF107/20+AG107/240</f>
        <v>2.5</v>
      </c>
      <c r="AI107">
        <v>5</v>
      </c>
      <c r="AJ107">
        <v>0</v>
      </c>
      <c r="AK107">
        <v>0</v>
      </c>
      <c r="AL107" s="22">
        <f>Z107*1</f>
        <v>5</v>
      </c>
      <c r="BI107" s="22">
        <v>5</v>
      </c>
      <c r="BR107" s="36"/>
      <c r="BU107" s="20"/>
      <c r="BY107" s="19">
        <f aca="true" t="shared" si="34" ref="BY107:BY116">W107+(BQ107*12*Q107)+(BV107*Q107)</f>
        <v>30</v>
      </c>
      <c r="BZ107" s="19">
        <f>BY107/Q107</f>
        <v>60</v>
      </c>
      <c r="CL107">
        <f aca="true" t="shared" si="35" ref="CL107:CL116">A107*1</f>
        <v>1400</v>
      </c>
      <c r="CM107" s="2" t="s">
        <v>375</v>
      </c>
    </row>
    <row r="108" spans="1:91" ht="12.75">
      <c r="A108" s="14">
        <v>1400</v>
      </c>
      <c r="B108" s="13" t="s">
        <v>916</v>
      </c>
      <c r="C108" s="13" t="s">
        <v>1089</v>
      </c>
      <c r="D108" s="13" t="s">
        <v>19</v>
      </c>
      <c r="E108" s="13" t="s">
        <v>237</v>
      </c>
      <c r="F108" s="2" t="s">
        <v>157</v>
      </c>
      <c r="G108" s="2">
        <v>2</v>
      </c>
      <c r="H108" s="2" t="s">
        <v>361</v>
      </c>
      <c r="I108" s="9">
        <v>1</v>
      </c>
      <c r="J108" s="22">
        <v>4</v>
      </c>
      <c r="K108" s="2" t="s">
        <v>955</v>
      </c>
      <c r="L108" s="13" t="s">
        <v>277</v>
      </c>
      <c r="M108" s="2" t="s">
        <v>384</v>
      </c>
      <c r="N108" s="13" t="s">
        <v>345</v>
      </c>
      <c r="O108" s="13" t="s">
        <v>946</v>
      </c>
      <c r="P108" s="2" t="s">
        <v>1190</v>
      </c>
      <c r="Q108" s="9">
        <v>1</v>
      </c>
      <c r="T108" s="26">
        <v>48</v>
      </c>
      <c r="U108" s="26">
        <v>0</v>
      </c>
      <c r="V108" s="26">
        <v>0</v>
      </c>
      <c r="W108" s="47">
        <f>T108+U108/20+V108/240</f>
        <v>48</v>
      </c>
      <c r="X108" s="47">
        <f>W108/Q108</f>
        <v>48</v>
      </c>
      <c r="Z108" s="6">
        <f>X108/12</f>
        <v>4</v>
      </c>
      <c r="AA108">
        <v>48</v>
      </c>
      <c r="AB108">
        <v>0</v>
      </c>
      <c r="AC108">
        <v>0</v>
      </c>
      <c r="AD108" s="47">
        <f>AA108+AB108/20+AC108/240</f>
        <v>48</v>
      </c>
      <c r="AE108">
        <v>4</v>
      </c>
      <c r="AF108">
        <v>0</v>
      </c>
      <c r="AG108">
        <v>0</v>
      </c>
      <c r="AH108" s="22">
        <f>AE108+AF108/20+AG108/240</f>
        <v>4</v>
      </c>
      <c r="AI108">
        <v>4</v>
      </c>
      <c r="AJ108">
        <v>0</v>
      </c>
      <c r="AK108">
        <v>0</v>
      </c>
      <c r="AL108" s="22">
        <f>Z108*1</f>
        <v>4</v>
      </c>
      <c r="BG108" s="22">
        <v>4</v>
      </c>
      <c r="BR108" s="36"/>
      <c r="BU108" s="20"/>
      <c r="BY108" s="19">
        <f t="shared" si="34"/>
        <v>48</v>
      </c>
      <c r="BZ108" s="19">
        <f>BY108/Q108</f>
        <v>48</v>
      </c>
      <c r="CL108">
        <f t="shared" si="35"/>
        <v>1400</v>
      </c>
      <c r="CM108" s="2" t="s">
        <v>384</v>
      </c>
    </row>
    <row r="109" spans="1:91" ht="12.75">
      <c r="A109" s="14">
        <v>1400</v>
      </c>
      <c r="B109" s="13" t="s">
        <v>916</v>
      </c>
      <c r="C109" s="13" t="s">
        <v>1089</v>
      </c>
      <c r="D109" s="13" t="s">
        <v>19</v>
      </c>
      <c r="E109" s="13" t="s">
        <v>237</v>
      </c>
      <c r="F109" s="2" t="s">
        <v>158</v>
      </c>
      <c r="G109" s="2">
        <v>2</v>
      </c>
      <c r="H109" s="2" t="s">
        <v>361</v>
      </c>
      <c r="K109" s="2" t="s">
        <v>613</v>
      </c>
      <c r="L109" s="13" t="s">
        <v>277</v>
      </c>
      <c r="M109" s="2" t="s">
        <v>588</v>
      </c>
      <c r="N109" s="13" t="s">
        <v>345</v>
      </c>
      <c r="O109" s="13" t="s">
        <v>946</v>
      </c>
      <c r="P109" s="2" t="s">
        <v>1191</v>
      </c>
      <c r="R109" s="9">
        <v>9</v>
      </c>
      <c r="T109" s="26">
        <v>10</v>
      </c>
      <c r="U109" s="26">
        <v>16</v>
      </c>
      <c r="V109" s="26">
        <v>0</v>
      </c>
      <c r="W109" s="47">
        <f>T109+U109/20+V109/240</f>
        <v>10.8</v>
      </c>
      <c r="Y109" s="22">
        <f>(W109*20)/R109</f>
        <v>24</v>
      </c>
      <c r="Z109" s="6"/>
      <c r="AD109" s="47"/>
      <c r="AM109" s="22">
        <f>Y109/12</f>
        <v>2</v>
      </c>
      <c r="BR109" s="36"/>
      <c r="BU109" s="20"/>
      <c r="BY109" s="19">
        <f t="shared" si="34"/>
        <v>10.8</v>
      </c>
      <c r="CL109">
        <f t="shared" si="35"/>
        <v>1400</v>
      </c>
      <c r="CM109" s="2" t="s">
        <v>588</v>
      </c>
    </row>
    <row r="110" spans="1:91" ht="12.75">
      <c r="A110" s="14">
        <v>1400</v>
      </c>
      <c r="B110" s="13" t="s">
        <v>916</v>
      </c>
      <c r="C110" s="13" t="s">
        <v>1089</v>
      </c>
      <c r="D110" s="13" t="s">
        <v>19</v>
      </c>
      <c r="E110" s="13" t="s">
        <v>237</v>
      </c>
      <c r="F110" s="2" t="s">
        <v>159</v>
      </c>
      <c r="G110" s="2">
        <v>2</v>
      </c>
      <c r="H110" s="2" t="s">
        <v>1303</v>
      </c>
      <c r="I110" s="9">
        <v>1</v>
      </c>
      <c r="J110" s="22">
        <v>3.4</v>
      </c>
      <c r="K110" s="2" t="s">
        <v>415</v>
      </c>
      <c r="L110" s="13" t="s">
        <v>277</v>
      </c>
      <c r="M110" s="2" t="s">
        <v>1307</v>
      </c>
      <c r="N110" s="13" t="s">
        <v>1296</v>
      </c>
      <c r="O110" s="13" t="s">
        <v>299</v>
      </c>
      <c r="P110" s="2" t="s">
        <v>533</v>
      </c>
      <c r="Q110" s="9">
        <v>1</v>
      </c>
      <c r="T110" s="26">
        <v>40</v>
      </c>
      <c r="U110" s="26">
        <v>16</v>
      </c>
      <c r="V110" s="26">
        <v>0</v>
      </c>
      <c r="W110" s="47">
        <f>T110+U110/20+V110/240</f>
        <v>40.8</v>
      </c>
      <c r="X110" s="47">
        <f>W110/Q110</f>
        <v>40.8</v>
      </c>
      <c r="Z110" s="6">
        <f>X110/12</f>
        <v>3.4</v>
      </c>
      <c r="AA110">
        <v>40</v>
      </c>
      <c r="AB110">
        <v>16</v>
      </c>
      <c r="AC110">
        <v>0</v>
      </c>
      <c r="AD110" s="47">
        <f>AA110+AB110/20+AC110/240</f>
        <v>40.8</v>
      </c>
      <c r="AE110">
        <v>3</v>
      </c>
      <c r="AF110">
        <v>8</v>
      </c>
      <c r="AG110">
        <v>0</v>
      </c>
      <c r="AH110" s="22">
        <f>AE110+AF110/20+AG110/240</f>
        <v>3.4</v>
      </c>
      <c r="AI110">
        <v>3</v>
      </c>
      <c r="AJ110">
        <v>8</v>
      </c>
      <c r="AK110">
        <v>0</v>
      </c>
      <c r="AL110" s="22">
        <f>Z110*1</f>
        <v>3.4</v>
      </c>
      <c r="AM110" s="22"/>
      <c r="AY110" s="7"/>
      <c r="AZ110" s="22">
        <v>3.4</v>
      </c>
      <c r="BF110" s="7"/>
      <c r="BG110" s="16"/>
      <c r="BH110" s="16"/>
      <c r="BR110" s="36"/>
      <c r="BU110" s="20"/>
      <c r="BY110" s="19">
        <f t="shared" si="34"/>
        <v>40.8</v>
      </c>
      <c r="BZ110" s="19">
        <f>BY110/Q110</f>
        <v>40.8</v>
      </c>
      <c r="CL110">
        <f t="shared" si="35"/>
        <v>1400</v>
      </c>
      <c r="CM110" s="2" t="s">
        <v>1307</v>
      </c>
    </row>
    <row r="111" spans="1:91" ht="12.75">
      <c r="A111" s="14">
        <v>1400</v>
      </c>
      <c r="B111" s="13" t="s">
        <v>916</v>
      </c>
      <c r="C111" s="13" t="s">
        <v>1089</v>
      </c>
      <c r="D111" s="13" t="s">
        <v>19</v>
      </c>
      <c r="E111" s="13" t="s">
        <v>237</v>
      </c>
      <c r="F111" s="2" t="s">
        <v>160</v>
      </c>
      <c r="G111" s="2">
        <v>2</v>
      </c>
      <c r="H111" s="2" t="s">
        <v>1303</v>
      </c>
      <c r="K111" s="2" t="s">
        <v>608</v>
      </c>
      <c r="L111" s="13" t="s">
        <v>277</v>
      </c>
      <c r="M111" s="2" t="s">
        <v>618</v>
      </c>
      <c r="N111" s="13" t="s">
        <v>1296</v>
      </c>
      <c r="O111" s="13" t="s">
        <v>299</v>
      </c>
      <c r="P111" s="2" t="s">
        <v>534</v>
      </c>
      <c r="R111" s="9">
        <v>9</v>
      </c>
      <c r="T111" s="26">
        <v>10</v>
      </c>
      <c r="U111" s="26">
        <v>16</v>
      </c>
      <c r="V111" s="26">
        <v>0</v>
      </c>
      <c r="W111" s="47">
        <f>T111+U111/20+V111/240</f>
        <v>10.8</v>
      </c>
      <c r="X111" s="47"/>
      <c r="Y111" s="22">
        <f>(W111*20)/R111</f>
        <v>24</v>
      </c>
      <c r="Z111" s="6"/>
      <c r="AD111" s="47"/>
      <c r="AH111" s="22"/>
      <c r="AM111" s="22">
        <f>Y111/12</f>
        <v>2</v>
      </c>
      <c r="BR111" s="36"/>
      <c r="BU111" s="20"/>
      <c r="BY111" s="19">
        <f t="shared" si="34"/>
        <v>10.8</v>
      </c>
      <c r="BZ111" s="19"/>
      <c r="CL111">
        <f t="shared" si="35"/>
        <v>1400</v>
      </c>
      <c r="CM111" s="2" t="s">
        <v>618</v>
      </c>
    </row>
    <row r="112" spans="1:92" ht="12.75">
      <c r="A112" s="14">
        <v>1400</v>
      </c>
      <c r="B112" s="13" t="s">
        <v>916</v>
      </c>
      <c r="C112" s="13" t="s">
        <v>1089</v>
      </c>
      <c r="D112" s="13" t="s">
        <v>19</v>
      </c>
      <c r="E112" s="13" t="s">
        <v>237</v>
      </c>
      <c r="F112" s="2" t="s">
        <v>161</v>
      </c>
      <c r="G112" s="2">
        <v>2</v>
      </c>
      <c r="H112" s="2" t="s">
        <v>1303</v>
      </c>
      <c r="I112" s="9">
        <v>2</v>
      </c>
      <c r="J112" s="22">
        <v>2.8</v>
      </c>
      <c r="K112" s="2" t="s">
        <v>1061</v>
      </c>
      <c r="L112" s="13" t="s">
        <v>277</v>
      </c>
      <c r="M112" s="2" t="s">
        <v>1317</v>
      </c>
      <c r="N112" s="13" t="s">
        <v>1297</v>
      </c>
      <c r="O112" s="13" t="s">
        <v>1013</v>
      </c>
      <c r="P112" s="2" t="s">
        <v>1298</v>
      </c>
      <c r="Q112" s="9">
        <v>2</v>
      </c>
      <c r="W112" s="47">
        <f>(134+8/20)/2</f>
        <v>67.2</v>
      </c>
      <c r="X112" s="47">
        <f>W112/Q112</f>
        <v>33.6</v>
      </c>
      <c r="Z112" s="6">
        <f>X112/12</f>
        <v>2.8000000000000003</v>
      </c>
      <c r="AD112" s="47"/>
      <c r="AH112" s="22"/>
      <c r="AI112">
        <v>2</v>
      </c>
      <c r="AJ112">
        <v>16</v>
      </c>
      <c r="AK112">
        <v>0</v>
      </c>
      <c r="AL112" s="22">
        <f>Z112*1</f>
        <v>2.8000000000000003</v>
      </c>
      <c r="AM112" s="22"/>
      <c r="BI112" s="22">
        <v>2.8</v>
      </c>
      <c r="BU112" s="20"/>
      <c r="BY112" s="19">
        <f t="shared" si="34"/>
        <v>67.2</v>
      </c>
      <c r="BZ112" s="19">
        <f>BY112/Q112</f>
        <v>33.6</v>
      </c>
      <c r="CL112">
        <f t="shared" si="35"/>
        <v>1400</v>
      </c>
      <c r="CM112" s="2" t="s">
        <v>1317</v>
      </c>
      <c r="CN112" t="s">
        <v>60</v>
      </c>
    </row>
    <row r="113" spans="1:91" ht="12.75">
      <c r="A113" s="14">
        <v>1400</v>
      </c>
      <c r="B113" s="13" t="s">
        <v>916</v>
      </c>
      <c r="C113" s="13" t="s">
        <v>1089</v>
      </c>
      <c r="D113" s="13" t="s">
        <v>19</v>
      </c>
      <c r="E113" s="13" t="s">
        <v>237</v>
      </c>
      <c r="F113" s="2" t="s">
        <v>162</v>
      </c>
      <c r="G113" s="2">
        <v>2</v>
      </c>
      <c r="H113" s="2" t="s">
        <v>1303</v>
      </c>
      <c r="I113" s="9">
        <v>2</v>
      </c>
      <c r="J113" s="22">
        <v>2.8</v>
      </c>
      <c r="K113" s="2" t="s">
        <v>328</v>
      </c>
      <c r="L113" s="13" t="s">
        <v>277</v>
      </c>
      <c r="M113" s="2" t="s">
        <v>1305</v>
      </c>
      <c r="N113" s="13" t="s">
        <v>1297</v>
      </c>
      <c r="O113" s="13" t="s">
        <v>278</v>
      </c>
      <c r="P113" s="2" t="s">
        <v>1301</v>
      </c>
      <c r="Q113" s="9">
        <v>2</v>
      </c>
      <c r="W113" s="47">
        <v>67.2</v>
      </c>
      <c r="X113" s="47">
        <f>W113/Q113</f>
        <v>33.6</v>
      </c>
      <c r="Z113" s="6">
        <f>X113/12</f>
        <v>2.8000000000000003</v>
      </c>
      <c r="AD113" s="47"/>
      <c r="AH113" s="22"/>
      <c r="AI113">
        <v>2</v>
      </c>
      <c r="AJ113">
        <v>16</v>
      </c>
      <c r="AK113">
        <v>0</v>
      </c>
      <c r="AL113" s="22">
        <f>Z113*1</f>
        <v>2.8000000000000003</v>
      </c>
      <c r="BI113" s="22">
        <v>2.8</v>
      </c>
      <c r="BR113" s="36"/>
      <c r="BU113" s="20"/>
      <c r="BY113" s="19">
        <f t="shared" si="34"/>
        <v>67.2</v>
      </c>
      <c r="BZ113" s="19">
        <f>BY113/Q113</f>
        <v>33.6</v>
      </c>
      <c r="CL113">
        <f t="shared" si="35"/>
        <v>1400</v>
      </c>
      <c r="CM113" s="2" t="s">
        <v>1305</v>
      </c>
    </row>
    <row r="114" spans="1:91" ht="12.75">
      <c r="A114" s="14">
        <v>1400</v>
      </c>
      <c r="B114" s="13" t="s">
        <v>916</v>
      </c>
      <c r="C114" s="13" t="s">
        <v>1089</v>
      </c>
      <c r="D114" s="13" t="s">
        <v>19</v>
      </c>
      <c r="E114" s="13" t="s">
        <v>237</v>
      </c>
      <c r="F114" s="2" t="s">
        <v>145</v>
      </c>
      <c r="G114" s="2">
        <v>2</v>
      </c>
      <c r="H114" s="2" t="s">
        <v>492</v>
      </c>
      <c r="I114" s="9">
        <v>4</v>
      </c>
      <c r="J114" s="22">
        <v>1.575</v>
      </c>
      <c r="K114" s="2" t="s">
        <v>710</v>
      </c>
      <c r="L114" s="13" t="s">
        <v>277</v>
      </c>
      <c r="M114" s="2" t="s">
        <v>501</v>
      </c>
      <c r="N114" s="13" t="s">
        <v>477</v>
      </c>
      <c r="O114" s="13" t="s">
        <v>655</v>
      </c>
      <c r="P114" s="2" t="s">
        <v>659</v>
      </c>
      <c r="Q114" s="9">
        <v>4</v>
      </c>
      <c r="T114" s="26">
        <v>75</v>
      </c>
      <c r="U114" s="26">
        <v>12</v>
      </c>
      <c r="V114" s="26">
        <v>0</v>
      </c>
      <c r="W114" s="47">
        <f>T114+U114/20+V114/240</f>
        <v>75.6</v>
      </c>
      <c r="X114" s="47">
        <f>W114/Q114</f>
        <v>18.9</v>
      </c>
      <c r="Z114" s="6">
        <f>X114/12</f>
        <v>1.575</v>
      </c>
      <c r="AD114" s="47"/>
      <c r="AH114" s="22"/>
      <c r="AI114">
        <v>1</v>
      </c>
      <c r="AJ114">
        <v>11</v>
      </c>
      <c r="AK114">
        <v>6</v>
      </c>
      <c r="AL114" s="22">
        <f>Z114*1</f>
        <v>1.575</v>
      </c>
      <c r="BI114" s="22">
        <v>1.575</v>
      </c>
      <c r="BR114" s="36"/>
      <c r="BU114" s="20"/>
      <c r="BY114" s="19">
        <f t="shared" si="34"/>
        <v>75.6</v>
      </c>
      <c r="BZ114" s="19">
        <f>BY114/Q114</f>
        <v>18.9</v>
      </c>
      <c r="CL114">
        <f t="shared" si="35"/>
        <v>1400</v>
      </c>
      <c r="CM114" s="2" t="s">
        <v>501</v>
      </c>
    </row>
    <row r="115" spans="1:91" ht="12.75">
      <c r="A115" s="14">
        <v>1400</v>
      </c>
      <c r="B115" s="13" t="s">
        <v>916</v>
      </c>
      <c r="C115" s="13" t="s">
        <v>1089</v>
      </c>
      <c r="D115" s="13" t="s">
        <v>19</v>
      </c>
      <c r="E115" s="13" t="s">
        <v>237</v>
      </c>
      <c r="F115" s="2" t="s">
        <v>146</v>
      </c>
      <c r="G115" s="2">
        <v>2</v>
      </c>
      <c r="H115" s="2" t="s">
        <v>492</v>
      </c>
      <c r="I115" s="9">
        <v>1</v>
      </c>
      <c r="J115" s="22">
        <v>1.575</v>
      </c>
      <c r="K115" s="2" t="s">
        <v>414</v>
      </c>
      <c r="L115" s="13" t="s">
        <v>277</v>
      </c>
      <c r="M115" s="2" t="s">
        <v>496</v>
      </c>
      <c r="N115" s="13" t="s">
        <v>477</v>
      </c>
      <c r="O115" s="13" t="s">
        <v>299</v>
      </c>
      <c r="P115" s="2" t="s">
        <v>234</v>
      </c>
      <c r="Q115" s="9">
        <v>1</v>
      </c>
      <c r="T115" s="26">
        <v>18</v>
      </c>
      <c r="U115" s="26">
        <v>18</v>
      </c>
      <c r="V115" s="26">
        <v>0</v>
      </c>
      <c r="W115" s="47">
        <f>T115+U115/20+V115/240</f>
        <v>18.9</v>
      </c>
      <c r="X115" s="47">
        <f>W115/Q115</f>
        <v>18.9</v>
      </c>
      <c r="Z115" s="6">
        <f>X115/12</f>
        <v>1.575</v>
      </c>
      <c r="AA115">
        <v>18</v>
      </c>
      <c r="AB115">
        <v>18</v>
      </c>
      <c r="AC115">
        <v>0</v>
      </c>
      <c r="AD115" s="47">
        <f>AA115+AB115/20+AC115/240</f>
        <v>18.9</v>
      </c>
      <c r="AE115">
        <v>1</v>
      </c>
      <c r="AF115">
        <v>11</v>
      </c>
      <c r="AG115">
        <v>6</v>
      </c>
      <c r="AH115" s="22">
        <f>AE115+AF115/20+AG115/240</f>
        <v>1.575</v>
      </c>
      <c r="AI115">
        <v>1</v>
      </c>
      <c r="AJ115">
        <v>11</v>
      </c>
      <c r="AK115">
        <v>6</v>
      </c>
      <c r="AL115" s="22">
        <f>Z115*1</f>
        <v>1.575</v>
      </c>
      <c r="AZ115" s="7"/>
      <c r="BA115" s="16"/>
      <c r="BB115" s="16"/>
      <c r="BI115" s="22">
        <v>1.575</v>
      </c>
      <c r="BR115" s="36"/>
      <c r="BU115" s="20"/>
      <c r="BY115" s="19">
        <f t="shared" si="34"/>
        <v>18.9</v>
      </c>
      <c r="BZ115" s="19">
        <f>BY115/Q115</f>
        <v>18.9</v>
      </c>
      <c r="CL115">
        <f t="shared" si="35"/>
        <v>1400</v>
      </c>
      <c r="CM115" s="2" t="s">
        <v>496</v>
      </c>
    </row>
    <row r="116" spans="1:91" ht="12.75">
      <c r="A116" s="14">
        <v>1400</v>
      </c>
      <c r="B116" s="13" t="s">
        <v>916</v>
      </c>
      <c r="C116" s="13" t="s">
        <v>1089</v>
      </c>
      <c r="D116" s="13" t="s">
        <v>19</v>
      </c>
      <c r="E116" s="13" t="s">
        <v>237</v>
      </c>
      <c r="F116" s="2" t="s">
        <v>147</v>
      </c>
      <c r="G116" s="2">
        <v>2</v>
      </c>
      <c r="H116" s="2" t="s">
        <v>492</v>
      </c>
      <c r="I116" s="9">
        <v>1</v>
      </c>
      <c r="J116" s="22">
        <v>1.575</v>
      </c>
      <c r="K116" s="2" t="s">
        <v>324</v>
      </c>
      <c r="L116" s="13" t="s">
        <v>277</v>
      </c>
      <c r="M116" s="2" t="s">
        <v>495</v>
      </c>
      <c r="N116" s="13" t="s">
        <v>477</v>
      </c>
      <c r="O116" s="13" t="s">
        <v>283</v>
      </c>
      <c r="P116" s="2" t="s">
        <v>229</v>
      </c>
      <c r="Q116" s="9">
        <v>1</v>
      </c>
      <c r="T116" s="26">
        <v>18</v>
      </c>
      <c r="U116" s="26">
        <v>18</v>
      </c>
      <c r="V116" s="26">
        <v>0</v>
      </c>
      <c r="W116" s="47">
        <f>T116+U116/20+V116/240</f>
        <v>18.9</v>
      </c>
      <c r="X116" s="47">
        <f>W116/Q116</f>
        <v>18.9</v>
      </c>
      <c r="Z116" s="6">
        <f>X116/12</f>
        <v>1.575</v>
      </c>
      <c r="AA116">
        <v>18</v>
      </c>
      <c r="AB116">
        <v>18</v>
      </c>
      <c r="AC116">
        <v>0</v>
      </c>
      <c r="AD116" s="47">
        <f>AA116+AB116/20+AC116/240</f>
        <v>18.9</v>
      </c>
      <c r="AE116">
        <v>1</v>
      </c>
      <c r="AF116">
        <v>11</v>
      </c>
      <c r="AG116">
        <v>6</v>
      </c>
      <c r="AH116" s="22">
        <f>AE116+AF116/20+AG116/240</f>
        <v>1.575</v>
      </c>
      <c r="AI116">
        <v>1</v>
      </c>
      <c r="AJ116">
        <v>11</v>
      </c>
      <c r="AK116">
        <v>6</v>
      </c>
      <c r="AL116" s="22">
        <f>Z116*1</f>
        <v>1.575</v>
      </c>
      <c r="AM116" s="22"/>
      <c r="AZ116" s="7"/>
      <c r="BA116" s="16"/>
      <c r="BB116" s="16"/>
      <c r="BI116" s="22">
        <v>1.575</v>
      </c>
      <c r="BR116" s="36"/>
      <c r="BU116" s="20"/>
      <c r="BY116" s="19">
        <f t="shared" si="34"/>
        <v>18.9</v>
      </c>
      <c r="BZ116" s="19">
        <f>BY116/Q116</f>
        <v>18.9</v>
      </c>
      <c r="CL116">
        <f t="shared" si="35"/>
        <v>1400</v>
      </c>
      <c r="CM116" s="2" t="s">
        <v>495</v>
      </c>
    </row>
    <row r="117" spans="1:91" ht="12.75">
      <c r="A117" s="14"/>
      <c r="E117" s="13"/>
      <c r="F117" s="2"/>
      <c r="G117" s="2"/>
      <c r="J117" s="22"/>
      <c r="M117" s="2"/>
      <c r="AD117" s="47"/>
      <c r="AH117" s="22"/>
      <c r="AL117" s="22"/>
      <c r="AM117" s="22"/>
      <c r="AZ117" s="7"/>
      <c r="BA117" s="16"/>
      <c r="BB117" s="16"/>
      <c r="BI117" s="22"/>
      <c r="BR117" s="36"/>
      <c r="BU117" s="20"/>
      <c r="CM117" s="2"/>
    </row>
    <row r="118" spans="1:91" ht="12.75">
      <c r="A118" s="14">
        <v>1400</v>
      </c>
      <c r="B118" s="13" t="s">
        <v>916</v>
      </c>
      <c r="C118" s="13" t="s">
        <v>1089</v>
      </c>
      <c r="D118" s="13" t="s">
        <v>19</v>
      </c>
      <c r="E118" s="13" t="s">
        <v>237</v>
      </c>
      <c r="F118" s="2" t="s">
        <v>148</v>
      </c>
      <c r="G118" s="2">
        <v>3</v>
      </c>
      <c r="H118" s="2" t="s">
        <v>492</v>
      </c>
      <c r="I118" s="9">
        <v>1</v>
      </c>
      <c r="J118" s="22">
        <v>1.575</v>
      </c>
      <c r="K118" s="2" t="s">
        <v>1069</v>
      </c>
      <c r="L118" s="13" t="s">
        <v>277</v>
      </c>
      <c r="M118" s="2" t="s">
        <v>504</v>
      </c>
      <c r="N118" s="13" t="s">
        <v>478</v>
      </c>
      <c r="O118" s="13" t="s">
        <v>1013</v>
      </c>
      <c r="P118" s="2" t="s">
        <v>228</v>
      </c>
      <c r="Q118" s="9">
        <v>1</v>
      </c>
      <c r="W118" s="47">
        <f>Q118*X118</f>
        <v>18.9</v>
      </c>
      <c r="X118" s="47">
        <f>Z118*12</f>
        <v>18.9</v>
      </c>
      <c r="Z118" s="6">
        <f>1+11/20+6/240</f>
        <v>1.575</v>
      </c>
      <c r="AD118" s="47"/>
      <c r="AE118">
        <v>1</v>
      </c>
      <c r="AF118">
        <v>11</v>
      </c>
      <c r="AG118">
        <v>6</v>
      </c>
      <c r="AH118" s="22">
        <f>AE118+AF118/20+AG118/240</f>
        <v>1.575</v>
      </c>
      <c r="AI118">
        <v>1</v>
      </c>
      <c r="AJ118">
        <v>11</v>
      </c>
      <c r="AK118">
        <v>6</v>
      </c>
      <c r="AL118" s="22">
        <f>Z118*1</f>
        <v>1.575</v>
      </c>
      <c r="AM118" s="22"/>
      <c r="BI118" s="22">
        <v>1.575</v>
      </c>
      <c r="BU118" s="20"/>
      <c r="BY118" s="19">
        <f>W118+(BQ118*12*Q118)+(BV118*Q118)</f>
        <v>18.9</v>
      </c>
      <c r="BZ118" s="19">
        <f>BY118/Q118</f>
        <v>18.9</v>
      </c>
      <c r="CL118">
        <f>A118*1</f>
        <v>1400</v>
      </c>
      <c r="CM118" s="2" t="s">
        <v>504</v>
      </c>
    </row>
    <row r="119" spans="1:91" ht="12.75">
      <c r="A119" s="14">
        <v>1400</v>
      </c>
      <c r="B119" s="13" t="s">
        <v>916</v>
      </c>
      <c r="C119" s="13" t="s">
        <v>1089</v>
      </c>
      <c r="D119" s="13" t="s">
        <v>19</v>
      </c>
      <c r="E119" s="13" t="s">
        <v>237</v>
      </c>
      <c r="F119" s="2" t="s">
        <v>149</v>
      </c>
      <c r="G119" s="2">
        <v>3</v>
      </c>
      <c r="H119" s="2" t="s">
        <v>492</v>
      </c>
      <c r="I119" s="9">
        <v>1</v>
      </c>
      <c r="J119" s="22">
        <v>1.575</v>
      </c>
      <c r="K119" s="2" t="s">
        <v>324</v>
      </c>
      <c r="L119" s="13" t="s">
        <v>277</v>
      </c>
      <c r="M119" s="2" t="s">
        <v>495</v>
      </c>
      <c r="N119" s="13" t="s">
        <v>477</v>
      </c>
      <c r="O119" s="13" t="s">
        <v>283</v>
      </c>
      <c r="P119" s="2" t="s">
        <v>1285</v>
      </c>
      <c r="Q119" s="9">
        <v>1</v>
      </c>
      <c r="W119" s="47">
        <f>Q119*X119</f>
        <v>18.9</v>
      </c>
      <c r="X119" s="47">
        <f>Z119*12</f>
        <v>18.9</v>
      </c>
      <c r="Z119" s="6">
        <f>1+11/20+6/240</f>
        <v>1.575</v>
      </c>
      <c r="AD119" s="47"/>
      <c r="AE119">
        <v>1</v>
      </c>
      <c r="AF119">
        <v>11</v>
      </c>
      <c r="AG119">
        <v>6</v>
      </c>
      <c r="AH119" s="22">
        <f>AE119+AF119/20+AG119/240</f>
        <v>1.575</v>
      </c>
      <c r="AI119">
        <v>1</v>
      </c>
      <c r="AJ119">
        <v>11</v>
      </c>
      <c r="AK119">
        <v>6</v>
      </c>
      <c r="AL119" s="22">
        <f>Z119*1</f>
        <v>1.575</v>
      </c>
      <c r="BD119" s="7"/>
      <c r="BI119" s="22">
        <v>1.575</v>
      </c>
      <c r="BR119" s="36"/>
      <c r="BU119" s="20"/>
      <c r="BY119" s="19">
        <f>W119+(BQ119*12*Q119)+(BV119*Q119)</f>
        <v>18.9</v>
      </c>
      <c r="BZ119" s="19">
        <f>BY119/Q119</f>
        <v>18.9</v>
      </c>
      <c r="CL119">
        <f>A119*1</f>
        <v>1400</v>
      </c>
      <c r="CM119" s="2" t="s">
        <v>495</v>
      </c>
    </row>
    <row r="120" spans="1:92" ht="12.75">
      <c r="A120" s="14">
        <v>1400</v>
      </c>
      <c r="B120" s="13" t="s">
        <v>916</v>
      </c>
      <c r="C120" s="13" t="s">
        <v>1089</v>
      </c>
      <c r="D120" s="13" t="s">
        <v>19</v>
      </c>
      <c r="E120" s="13" t="s">
        <v>237</v>
      </c>
      <c r="F120" s="2" t="s">
        <v>150</v>
      </c>
      <c r="G120" s="2">
        <v>3</v>
      </c>
      <c r="H120" s="2" t="s">
        <v>361</v>
      </c>
      <c r="I120" s="9">
        <v>2</v>
      </c>
      <c r="J120" s="22">
        <v>0.9</v>
      </c>
      <c r="K120" s="2" t="s">
        <v>1391</v>
      </c>
      <c r="L120" s="13" t="s">
        <v>277</v>
      </c>
      <c r="M120" s="2" t="s">
        <v>372</v>
      </c>
      <c r="N120" s="13" t="s">
        <v>345</v>
      </c>
      <c r="O120" s="13" t="s">
        <v>650</v>
      </c>
      <c r="P120" s="2" t="s">
        <v>1032</v>
      </c>
      <c r="Q120" s="9">
        <v>2</v>
      </c>
      <c r="T120" s="26">
        <v>21</v>
      </c>
      <c r="U120" s="26">
        <v>12</v>
      </c>
      <c r="V120" s="26">
        <v>0</v>
      </c>
      <c r="W120" s="47">
        <f>T120+U120/20+V120/240</f>
        <v>21.6</v>
      </c>
      <c r="X120" s="47">
        <f>W120/Q120</f>
        <v>10.8</v>
      </c>
      <c r="Y120" s="22">
        <v>24</v>
      </c>
      <c r="Z120" s="6">
        <f>X120/12</f>
        <v>0.9</v>
      </c>
      <c r="AD120" s="47"/>
      <c r="AE120">
        <v>1</v>
      </c>
      <c r="AF120">
        <v>16</v>
      </c>
      <c r="AG120">
        <v>0</v>
      </c>
      <c r="AH120" s="22">
        <f>AE120+AF120/20+AG120/240</f>
        <v>1.8</v>
      </c>
      <c r="AL120" s="22">
        <f>Z120*1</f>
        <v>0.9</v>
      </c>
      <c r="AM120" s="22">
        <f>Y120/12</f>
        <v>2</v>
      </c>
      <c r="BD120" s="7"/>
      <c r="BI120" s="22">
        <v>0.9</v>
      </c>
      <c r="BR120" s="36"/>
      <c r="BU120" s="20"/>
      <c r="BY120" s="19">
        <f>W120+(BQ120*12*Q120)+(BV120*Q120)</f>
        <v>21.6</v>
      </c>
      <c r="BZ120" s="19">
        <f>BY120/Q120</f>
        <v>10.8</v>
      </c>
      <c r="CL120">
        <f>A120*1</f>
        <v>1400</v>
      </c>
      <c r="CM120" s="2" t="s">
        <v>372</v>
      </c>
      <c r="CN120" t="s">
        <v>900</v>
      </c>
    </row>
    <row r="121" spans="1:91" ht="12.75">
      <c r="A121" s="14"/>
      <c r="E121" s="13"/>
      <c r="F121" s="2"/>
      <c r="G121" s="2"/>
      <c r="J121" s="22"/>
      <c r="M121" s="2"/>
      <c r="AD121" s="47"/>
      <c r="AH121" s="22"/>
      <c r="AL121" s="22"/>
      <c r="AM121" s="22"/>
      <c r="BU121" s="20"/>
      <c r="CM121" s="2"/>
    </row>
    <row r="122" spans="1:91" ht="12.75">
      <c r="A122" s="14">
        <v>1400</v>
      </c>
      <c r="B122" s="13" t="s">
        <v>916</v>
      </c>
      <c r="C122" s="13" t="s">
        <v>1089</v>
      </c>
      <c r="D122" s="13" t="s">
        <v>19</v>
      </c>
      <c r="E122" s="13" t="s">
        <v>237</v>
      </c>
      <c r="F122" s="2" t="s">
        <v>163</v>
      </c>
      <c r="G122" s="2"/>
      <c r="H122" s="2" t="s">
        <v>361</v>
      </c>
      <c r="I122" s="9">
        <v>4</v>
      </c>
      <c r="J122" s="22">
        <v>4</v>
      </c>
      <c r="K122" t="s">
        <v>1389</v>
      </c>
      <c r="L122" s="13" t="s">
        <v>277</v>
      </c>
      <c r="M122" s="2" t="s">
        <v>371</v>
      </c>
      <c r="N122" s="13" t="s">
        <v>345</v>
      </c>
      <c r="O122" s="13" t="s">
        <v>293</v>
      </c>
      <c r="P122" s="2" t="s">
        <v>1115</v>
      </c>
      <c r="Q122" s="9">
        <v>4</v>
      </c>
      <c r="T122" s="26">
        <v>192</v>
      </c>
      <c r="U122" s="26">
        <v>0</v>
      </c>
      <c r="V122" s="26">
        <v>0</v>
      </c>
      <c r="W122" s="47">
        <f>T122+U122/20+V122/240</f>
        <v>192</v>
      </c>
      <c r="X122" s="47">
        <f>W122/Q122</f>
        <v>48</v>
      </c>
      <c r="Z122" s="6">
        <f>X122/12</f>
        <v>4</v>
      </c>
      <c r="AD122" s="47"/>
      <c r="AH122" s="22"/>
      <c r="AI122">
        <v>4</v>
      </c>
      <c r="AJ122">
        <v>0</v>
      </c>
      <c r="AK122">
        <v>0</v>
      </c>
      <c r="AL122" s="22">
        <f>Z122*1</f>
        <v>4</v>
      </c>
      <c r="BF122" s="22">
        <v>4</v>
      </c>
      <c r="BU122" s="20"/>
      <c r="BY122" s="19">
        <f>W122+(BQ122*12*Q122)+(BV122*Q122)</f>
        <v>192</v>
      </c>
      <c r="BZ122" s="19">
        <f>BY122/Q122</f>
        <v>48</v>
      </c>
      <c r="CL122">
        <f>A122*1</f>
        <v>1400</v>
      </c>
      <c r="CM122" s="2" t="s">
        <v>371</v>
      </c>
    </row>
    <row r="123" spans="1:91" ht="12.75">
      <c r="A123" s="14">
        <v>1400</v>
      </c>
      <c r="B123" s="13" t="s">
        <v>916</v>
      </c>
      <c r="C123" s="13" t="s">
        <v>1089</v>
      </c>
      <c r="D123" s="13" t="s">
        <v>19</v>
      </c>
      <c r="E123" s="13" t="s">
        <v>237</v>
      </c>
      <c r="F123" s="2" t="s">
        <v>164</v>
      </c>
      <c r="G123" s="2"/>
      <c r="K123" t="s">
        <v>600</v>
      </c>
      <c r="L123" s="13" t="s">
        <v>277</v>
      </c>
      <c r="M123" s="2" t="s">
        <v>594</v>
      </c>
      <c r="N123" s="13" t="s">
        <v>1248</v>
      </c>
      <c r="O123" s="13" t="s">
        <v>6</v>
      </c>
      <c r="P123" s="2" t="s">
        <v>1115</v>
      </c>
      <c r="R123" s="9">
        <v>45</v>
      </c>
      <c r="T123" s="26">
        <v>90</v>
      </c>
      <c r="U123" s="26">
        <v>0</v>
      </c>
      <c r="V123" s="26">
        <v>0</v>
      </c>
      <c r="W123" s="47">
        <f>T123+U123/20+V123/240</f>
        <v>90</v>
      </c>
      <c r="X123" s="47"/>
      <c r="Y123" s="22">
        <f>(W123*20)/R123</f>
        <v>40</v>
      </c>
      <c r="AD123" s="47"/>
      <c r="AH123" s="22"/>
      <c r="AM123" s="22">
        <f>Y123/12</f>
        <v>3.3333333333333335</v>
      </c>
      <c r="BI123" s="7"/>
      <c r="BR123" s="36"/>
      <c r="BU123" s="20"/>
      <c r="BY123" s="19">
        <f>W123+(BQ123*12*Q123)+(BV123*Q123)</f>
        <v>90</v>
      </c>
      <c r="BZ123" s="19"/>
      <c r="CL123">
        <f>A123*1</f>
        <v>1400</v>
      </c>
      <c r="CM123" s="2" t="s">
        <v>594</v>
      </c>
    </row>
    <row r="124" spans="1:91" ht="12.75">
      <c r="A124" s="14"/>
      <c r="E124" s="13"/>
      <c r="F124" s="2"/>
      <c r="G124" s="2"/>
      <c r="M124" s="2"/>
      <c r="X124" s="47"/>
      <c r="AD124" s="47"/>
      <c r="AH124" s="22"/>
      <c r="AM124" s="22"/>
      <c r="BI124" s="7"/>
      <c r="BR124" s="36"/>
      <c r="BU124" s="20"/>
      <c r="BY124" s="19"/>
      <c r="BZ124" s="19"/>
      <c r="CM124" s="2"/>
    </row>
    <row r="125" spans="1:91" ht="12.75">
      <c r="A125" s="14">
        <v>1400</v>
      </c>
      <c r="B125" s="13" t="s">
        <v>916</v>
      </c>
      <c r="C125" s="13" t="s">
        <v>1089</v>
      </c>
      <c r="D125" s="13" t="s">
        <v>19</v>
      </c>
      <c r="E125" s="13" t="s">
        <v>237</v>
      </c>
      <c r="F125" s="2" t="s">
        <v>165</v>
      </c>
      <c r="G125" s="2"/>
      <c r="H125" s="2" t="s">
        <v>361</v>
      </c>
      <c r="I125" s="9">
        <v>4</v>
      </c>
      <c r="J125" s="22">
        <v>3.7</v>
      </c>
      <c r="K125" t="s">
        <v>1055</v>
      </c>
      <c r="L125" s="13" t="s">
        <v>277</v>
      </c>
      <c r="M125" s="2" t="s">
        <v>385</v>
      </c>
      <c r="N125" s="13" t="s">
        <v>345</v>
      </c>
      <c r="O125" s="13" t="s">
        <v>1013</v>
      </c>
      <c r="P125" s="2" t="s">
        <v>1115</v>
      </c>
      <c r="Q125" s="9">
        <v>4</v>
      </c>
      <c r="T125" s="26">
        <v>177</v>
      </c>
      <c r="U125" s="26">
        <v>12</v>
      </c>
      <c r="V125" s="26">
        <v>0</v>
      </c>
      <c r="W125" s="47">
        <f>T125+U125/20+V125/240</f>
        <v>177.6</v>
      </c>
      <c r="X125" s="47">
        <f>W125/Q125</f>
        <v>44.4</v>
      </c>
      <c r="Z125" s="6">
        <f>X125/12</f>
        <v>3.6999999999999997</v>
      </c>
      <c r="AD125" s="47"/>
      <c r="AE125">
        <v>14</v>
      </c>
      <c r="AF125">
        <v>16</v>
      </c>
      <c r="AG125">
        <v>0</v>
      </c>
      <c r="AH125" s="22">
        <f>AE125+AF125/20+AG125/240</f>
        <v>14.8</v>
      </c>
      <c r="AI125">
        <v>3</v>
      </c>
      <c r="AJ125">
        <v>14</v>
      </c>
      <c r="AK125">
        <v>0</v>
      </c>
      <c r="AL125" s="22">
        <f>Z125*1</f>
        <v>3.6999999999999997</v>
      </c>
      <c r="AM125" s="22"/>
      <c r="BF125" s="22">
        <v>3.7</v>
      </c>
      <c r="BI125" s="7"/>
      <c r="BR125" s="36"/>
      <c r="BU125" s="20"/>
      <c r="BY125" s="19">
        <f>W125+(BQ125*12*Q125)+(BV125*Q125)</f>
        <v>177.6</v>
      </c>
      <c r="BZ125" s="19">
        <f>BY125/Q125</f>
        <v>44.4</v>
      </c>
      <c r="CL125">
        <f>A125*1</f>
        <v>1400</v>
      </c>
      <c r="CM125" s="2" t="s">
        <v>385</v>
      </c>
    </row>
    <row r="126" spans="1:91" ht="12.75">
      <c r="A126" s="14"/>
      <c r="E126" s="13"/>
      <c r="F126" s="2"/>
      <c r="G126" s="2"/>
      <c r="J126" s="7"/>
      <c r="M126" s="2"/>
      <c r="AL126" s="7"/>
      <c r="AM126" s="22"/>
      <c r="AW126" s="7"/>
      <c r="AX126" s="7"/>
      <c r="BR126" s="36"/>
      <c r="BU126" s="20"/>
      <c r="BZ126" s="47"/>
      <c r="CL126" s="15"/>
      <c r="CM126" s="2"/>
    </row>
    <row r="127" spans="1:92" ht="12.75">
      <c r="A127" s="14">
        <v>1401</v>
      </c>
      <c r="B127" s="13" t="s">
        <v>831</v>
      </c>
      <c r="C127" s="13" t="s">
        <v>1089</v>
      </c>
      <c r="D127" s="13" t="s">
        <v>19</v>
      </c>
      <c r="E127" s="13" t="s">
        <v>240</v>
      </c>
      <c r="F127" s="2" t="s">
        <v>166</v>
      </c>
      <c r="G127" s="2">
        <v>1</v>
      </c>
      <c r="H127" s="2" t="s">
        <v>361</v>
      </c>
      <c r="I127" s="9">
        <v>7</v>
      </c>
      <c r="J127" s="22">
        <v>14.8</v>
      </c>
      <c r="K127" s="2" t="s">
        <v>340</v>
      </c>
      <c r="L127" s="13" t="s">
        <v>277</v>
      </c>
      <c r="M127" s="2" t="s">
        <v>389</v>
      </c>
      <c r="N127" s="13" t="s">
        <v>1105</v>
      </c>
      <c r="O127" s="13" t="s">
        <v>1022</v>
      </c>
      <c r="P127" s="2" t="s">
        <v>1325</v>
      </c>
      <c r="Q127" s="9">
        <v>7</v>
      </c>
      <c r="W127" s="47">
        <f>Q127*X127</f>
        <v>1243.2000000000003</v>
      </c>
      <c r="X127" s="47">
        <f>12*Z127</f>
        <v>177.60000000000002</v>
      </c>
      <c r="Y127" s="22">
        <f>(X127*20)/42</f>
        <v>84.57142857142858</v>
      </c>
      <c r="Z127" s="6">
        <f>14+16/20</f>
        <v>14.8</v>
      </c>
      <c r="AI127">
        <v>14</v>
      </c>
      <c r="AJ127">
        <v>16</v>
      </c>
      <c r="AK127">
        <v>0</v>
      </c>
      <c r="AL127" s="22">
        <f>Z127*1</f>
        <v>14.8</v>
      </c>
      <c r="AM127" s="22">
        <f>Y127/12</f>
        <v>7.047619047619048</v>
      </c>
      <c r="AW127" s="22">
        <v>14.8</v>
      </c>
      <c r="BR127" s="36"/>
      <c r="BU127" s="20"/>
      <c r="BY127" s="19">
        <f>W127+(BQ127*12*Q127)+(BV127*Q127)</f>
        <v>1243.2000000000003</v>
      </c>
      <c r="BZ127" s="19">
        <f>BY127/Q127</f>
        <v>177.60000000000005</v>
      </c>
      <c r="CL127">
        <f>A127*1</f>
        <v>1401</v>
      </c>
      <c r="CM127" s="2" t="s">
        <v>389</v>
      </c>
      <c r="CN127" t="s">
        <v>5</v>
      </c>
    </row>
    <row r="128" spans="1:92" ht="12.75">
      <c r="A128" s="14">
        <v>1401</v>
      </c>
      <c r="B128" s="13" t="s">
        <v>831</v>
      </c>
      <c r="C128" s="13" t="s">
        <v>1089</v>
      </c>
      <c r="D128" s="13" t="s">
        <v>19</v>
      </c>
      <c r="E128" s="13" t="s">
        <v>240</v>
      </c>
      <c r="F128" s="2" t="s">
        <v>167</v>
      </c>
      <c r="G128" s="2">
        <v>1</v>
      </c>
      <c r="H128" s="2" t="s">
        <v>361</v>
      </c>
      <c r="I128" s="9">
        <v>7</v>
      </c>
      <c r="J128" s="22">
        <v>10</v>
      </c>
      <c r="K128" s="2" t="s">
        <v>709</v>
      </c>
      <c r="L128" s="13" t="s">
        <v>277</v>
      </c>
      <c r="M128" s="2" t="s">
        <v>377</v>
      </c>
      <c r="N128" s="13" t="s">
        <v>343</v>
      </c>
      <c r="O128" s="13" t="s">
        <v>655</v>
      </c>
      <c r="P128" s="2" t="s">
        <v>6</v>
      </c>
      <c r="Q128" s="9">
        <v>7</v>
      </c>
      <c r="W128" s="47">
        <f>Q128*X128</f>
        <v>840</v>
      </c>
      <c r="X128" s="47">
        <f>12*Z128</f>
        <v>120</v>
      </c>
      <c r="Y128" s="22">
        <f>(X128*20)/42</f>
        <v>57.142857142857146</v>
      </c>
      <c r="Z128" s="6">
        <v>10</v>
      </c>
      <c r="AA128">
        <v>120</v>
      </c>
      <c r="AB128">
        <v>0</v>
      </c>
      <c r="AC128">
        <v>0</v>
      </c>
      <c r="AD128" s="47">
        <f>AA128+AB128/20+AC128/240</f>
        <v>120</v>
      </c>
      <c r="AI128">
        <v>10</v>
      </c>
      <c r="AJ128">
        <v>0</v>
      </c>
      <c r="AK128">
        <v>0</v>
      </c>
      <c r="AL128" s="22">
        <f>Z128*1</f>
        <v>10</v>
      </c>
      <c r="AM128" s="22">
        <f>Y128/12</f>
        <v>4.761904761904762</v>
      </c>
      <c r="AW128" s="7"/>
      <c r="AX128" s="7"/>
      <c r="BR128" s="36"/>
      <c r="BU128" s="20"/>
      <c r="BY128" s="19">
        <f>W128+(BQ128*12*Q128)+(BV128*Q128)</f>
        <v>840</v>
      </c>
      <c r="BZ128" s="19">
        <f>BY128/Q128</f>
        <v>120</v>
      </c>
      <c r="CL128">
        <f>A128*1</f>
        <v>1401</v>
      </c>
      <c r="CM128" s="2" t="s">
        <v>377</v>
      </c>
      <c r="CN128" t="s">
        <v>892</v>
      </c>
    </row>
    <row r="129" spans="1:91" ht="12.75">
      <c r="A129" s="14">
        <v>1401</v>
      </c>
      <c r="B129" s="13" t="s">
        <v>831</v>
      </c>
      <c r="C129" s="13" t="s">
        <v>1089</v>
      </c>
      <c r="D129" s="13" t="s">
        <v>19</v>
      </c>
      <c r="E129" s="13" t="s">
        <v>240</v>
      </c>
      <c r="F129" s="2" t="s">
        <v>175</v>
      </c>
      <c r="G129" s="2">
        <v>1</v>
      </c>
      <c r="H129" s="2" t="s">
        <v>1266</v>
      </c>
      <c r="I129" s="9">
        <v>7.5</v>
      </c>
      <c r="J129" s="22">
        <v>6.45</v>
      </c>
      <c r="K129" s="2" t="s">
        <v>1349</v>
      </c>
      <c r="L129" s="13" t="s">
        <v>277</v>
      </c>
      <c r="M129" s="2" t="s">
        <v>1342</v>
      </c>
      <c r="N129" s="13" t="s">
        <v>1278</v>
      </c>
      <c r="O129" s="13" t="s">
        <v>1284</v>
      </c>
      <c r="P129" s="2" t="s">
        <v>1329</v>
      </c>
      <c r="Q129" s="9">
        <v>7.5</v>
      </c>
      <c r="T129" s="26">
        <v>580</v>
      </c>
      <c r="U129" s="26">
        <v>10</v>
      </c>
      <c r="V129" s="26">
        <v>0</v>
      </c>
      <c r="W129" s="47">
        <f>T129+U129/20+V129/240</f>
        <v>580.5</v>
      </c>
      <c r="X129" s="47">
        <f>W129/Q129</f>
        <v>77.4</v>
      </c>
      <c r="Z129" s="6">
        <f>X129/12</f>
        <v>6.45</v>
      </c>
      <c r="AI129">
        <v>6</v>
      </c>
      <c r="AJ129">
        <v>9</v>
      </c>
      <c r="AK129">
        <v>0</v>
      </c>
      <c r="AL129" s="22">
        <f>Z129*1</f>
        <v>6.45</v>
      </c>
      <c r="AM129" s="22"/>
      <c r="AW129" s="7"/>
      <c r="AX129" s="7"/>
      <c r="BR129" s="36"/>
      <c r="BU129" s="20"/>
      <c r="BY129" s="19">
        <f>W129+(BQ129*12*Q129)+(BV129*Q129)</f>
        <v>580.5</v>
      </c>
      <c r="BZ129" s="19">
        <f>BY129/Q129</f>
        <v>77.4</v>
      </c>
      <c r="CL129">
        <f>A129*1</f>
        <v>1401</v>
      </c>
      <c r="CM129" s="2" t="s">
        <v>1342</v>
      </c>
    </row>
    <row r="130" spans="1:91" ht="12.75">
      <c r="A130" s="14">
        <v>1401</v>
      </c>
      <c r="B130" s="13" t="s">
        <v>831</v>
      </c>
      <c r="C130" s="13" t="s">
        <v>1089</v>
      </c>
      <c r="D130" s="13" t="s">
        <v>19</v>
      </c>
      <c r="E130" s="13" t="s">
        <v>240</v>
      </c>
      <c r="F130" s="2" t="s">
        <v>176</v>
      </c>
      <c r="G130" s="2">
        <v>1</v>
      </c>
      <c r="H130" s="2" t="s">
        <v>361</v>
      </c>
      <c r="I130" s="9">
        <v>2.5</v>
      </c>
      <c r="J130" s="22">
        <v>14.8</v>
      </c>
      <c r="K130" s="2" t="s">
        <v>341</v>
      </c>
      <c r="L130" s="13" t="s">
        <v>277</v>
      </c>
      <c r="M130" s="2" t="s">
        <v>389</v>
      </c>
      <c r="N130" s="13" t="s">
        <v>1105</v>
      </c>
      <c r="O130" s="13" t="s">
        <v>1022</v>
      </c>
      <c r="P130" s="2" t="s">
        <v>1254</v>
      </c>
      <c r="Q130" s="9">
        <v>2.5</v>
      </c>
      <c r="T130" s="26">
        <v>444</v>
      </c>
      <c r="U130" s="26">
        <v>0</v>
      </c>
      <c r="V130" s="26">
        <v>0</v>
      </c>
      <c r="W130" s="47">
        <f>T130+U130/20+V130/240</f>
        <v>444</v>
      </c>
      <c r="X130" s="47">
        <f>W130/Q130</f>
        <v>177.6</v>
      </c>
      <c r="Z130" s="6">
        <f>X130/12</f>
        <v>14.799999999999999</v>
      </c>
      <c r="AI130">
        <v>14</v>
      </c>
      <c r="AJ130">
        <v>16</v>
      </c>
      <c r="AK130">
        <v>0</v>
      </c>
      <c r="AL130" s="22">
        <f>Z130*1</f>
        <v>14.799999999999999</v>
      </c>
      <c r="AM130" s="22"/>
      <c r="AW130" s="22">
        <v>14.8</v>
      </c>
      <c r="BA130" s="22">
        <v>14.8</v>
      </c>
      <c r="BU130" s="20"/>
      <c r="BY130" s="19">
        <f>W130+(BQ130*12*Q130)+(BV130*Q130)</f>
        <v>444</v>
      </c>
      <c r="BZ130" s="19">
        <f>BY130/Q130</f>
        <v>177.6</v>
      </c>
      <c r="CL130">
        <f>A130*1</f>
        <v>1401</v>
      </c>
      <c r="CM130" s="2" t="s">
        <v>389</v>
      </c>
    </row>
    <row r="131" spans="1:91" ht="12.75">
      <c r="A131" s="14">
        <v>1401</v>
      </c>
      <c r="B131" s="13" t="s">
        <v>831</v>
      </c>
      <c r="C131" s="13" t="s">
        <v>1089</v>
      </c>
      <c r="D131" s="13" t="s">
        <v>19</v>
      </c>
      <c r="E131" s="13" t="s">
        <v>240</v>
      </c>
      <c r="F131" s="2" t="s">
        <v>177</v>
      </c>
      <c r="G131" s="2">
        <v>1</v>
      </c>
      <c r="H131" s="2" t="s">
        <v>361</v>
      </c>
      <c r="I131" s="9">
        <v>2</v>
      </c>
      <c r="J131" s="22">
        <v>6</v>
      </c>
      <c r="K131" s="2" t="s">
        <v>796</v>
      </c>
      <c r="L131" s="13" t="s">
        <v>277</v>
      </c>
      <c r="M131" s="2" t="s">
        <v>380</v>
      </c>
      <c r="N131" s="13" t="s">
        <v>345</v>
      </c>
      <c r="O131" s="13" t="s">
        <v>646</v>
      </c>
      <c r="P131" s="2" t="s">
        <v>465</v>
      </c>
      <c r="Q131" s="9">
        <v>2</v>
      </c>
      <c r="T131" s="26">
        <v>144</v>
      </c>
      <c r="U131" s="26">
        <v>0</v>
      </c>
      <c r="V131" s="26">
        <v>0</v>
      </c>
      <c r="W131" s="47">
        <f>T131+U131/20+V131/240</f>
        <v>144</v>
      </c>
      <c r="X131" s="47">
        <f>W131/Q131</f>
        <v>72</v>
      </c>
      <c r="Z131" s="6">
        <f>X131/12</f>
        <v>6</v>
      </c>
      <c r="AA131">
        <v>72</v>
      </c>
      <c r="AB131">
        <v>0</v>
      </c>
      <c r="AC131">
        <v>0</v>
      </c>
      <c r="AD131" s="47">
        <f>AA131+AB131/20+AC131/240</f>
        <v>72</v>
      </c>
      <c r="AI131">
        <v>6</v>
      </c>
      <c r="AJ131">
        <v>0</v>
      </c>
      <c r="AK131">
        <v>0</v>
      </c>
      <c r="AL131" s="22">
        <f>Z131*1</f>
        <v>6</v>
      </c>
      <c r="AM131" s="22"/>
      <c r="AX131" s="7"/>
      <c r="AY131" s="7"/>
      <c r="AZ131" s="22">
        <v>6</v>
      </c>
      <c r="BF131" s="7"/>
      <c r="BG131" s="16"/>
      <c r="BH131" s="16"/>
      <c r="BR131" s="36"/>
      <c r="BU131" s="20"/>
      <c r="BY131" s="19">
        <f>W131+(BQ131*12*Q131)+(BV131*Q131)</f>
        <v>144</v>
      </c>
      <c r="BZ131" s="19">
        <f>BY131/Q131</f>
        <v>72</v>
      </c>
      <c r="CL131">
        <f>A131*1</f>
        <v>1401</v>
      </c>
      <c r="CM131" s="2" t="s">
        <v>380</v>
      </c>
    </row>
    <row r="132" spans="1:91" ht="12.75">
      <c r="A132" s="14"/>
      <c r="F132" s="2"/>
      <c r="G132" s="2"/>
      <c r="M132" s="2"/>
      <c r="AD132" s="47"/>
      <c r="AM132" s="22"/>
      <c r="AX132" s="7"/>
      <c r="AY132" s="7"/>
      <c r="BF132" s="7"/>
      <c r="BG132" s="16"/>
      <c r="BH132" s="16"/>
      <c r="BR132" s="36"/>
      <c r="BU132" s="20"/>
      <c r="CM132" s="2"/>
    </row>
    <row r="133" spans="1:91" ht="12.75">
      <c r="A133" s="14">
        <v>1401</v>
      </c>
      <c r="B133" s="13" t="s">
        <v>831</v>
      </c>
      <c r="C133" s="13" t="s">
        <v>1089</v>
      </c>
      <c r="D133" s="13" t="s">
        <v>19</v>
      </c>
      <c r="E133" s="13" t="s">
        <v>240</v>
      </c>
      <c r="F133" s="2" t="s">
        <v>178</v>
      </c>
      <c r="G133" s="2">
        <v>2</v>
      </c>
      <c r="H133" s="2" t="s">
        <v>361</v>
      </c>
      <c r="I133" s="9">
        <v>1</v>
      </c>
      <c r="J133" s="22">
        <v>5</v>
      </c>
      <c r="K133" s="2" t="s">
        <v>1383</v>
      </c>
      <c r="L133" s="13" t="s">
        <v>277</v>
      </c>
      <c r="M133" s="2" t="s">
        <v>371</v>
      </c>
      <c r="N133" s="13" t="s">
        <v>345</v>
      </c>
      <c r="O133" s="13" t="s">
        <v>293</v>
      </c>
      <c r="P133" s="2" t="s">
        <v>1196</v>
      </c>
      <c r="Q133" s="9">
        <v>1</v>
      </c>
      <c r="T133" s="26">
        <v>60</v>
      </c>
      <c r="U133" s="26">
        <v>0</v>
      </c>
      <c r="V133" s="26">
        <v>0</v>
      </c>
      <c r="W133" s="47">
        <f>T133+U133/20+V133/240</f>
        <v>60</v>
      </c>
      <c r="X133" s="47">
        <f>W133/Q133</f>
        <v>60</v>
      </c>
      <c r="Z133" s="6">
        <f>X133/12</f>
        <v>5</v>
      </c>
      <c r="AA133">
        <v>60</v>
      </c>
      <c r="AB133">
        <v>0</v>
      </c>
      <c r="AC133">
        <v>0</v>
      </c>
      <c r="AD133" s="47">
        <f>AA133+AB133/20+AC133/240</f>
        <v>60</v>
      </c>
      <c r="AE133">
        <v>5</v>
      </c>
      <c r="AH133" s="22">
        <f>AE133+AF133/20+AG133/240</f>
        <v>5</v>
      </c>
      <c r="AI133">
        <v>5</v>
      </c>
      <c r="AJ133">
        <v>0</v>
      </c>
      <c r="AK133">
        <v>0</v>
      </c>
      <c r="AL133" s="22">
        <f>Z133*1</f>
        <v>5</v>
      </c>
      <c r="AM133" s="22"/>
      <c r="BG133" s="22">
        <v>5</v>
      </c>
      <c r="BR133" s="36"/>
      <c r="BU133" s="20"/>
      <c r="BY133" s="19">
        <f aca="true" t="shared" si="36" ref="BY133:BY142">W133+(BQ133*12*Q133)+(BV133*Q133)</f>
        <v>60</v>
      </c>
      <c r="BZ133" s="19">
        <f>BY133/Q133</f>
        <v>60</v>
      </c>
      <c r="CL133">
        <f aca="true" t="shared" si="37" ref="CL133:CL142">A133*1</f>
        <v>1401</v>
      </c>
      <c r="CM133" s="2" t="s">
        <v>371</v>
      </c>
    </row>
    <row r="134" spans="1:91" ht="12.75">
      <c r="A134" s="14">
        <v>1401</v>
      </c>
      <c r="B134" s="13" t="s">
        <v>831</v>
      </c>
      <c r="C134" s="13" t="s">
        <v>1089</v>
      </c>
      <c r="D134" s="13" t="s">
        <v>19</v>
      </c>
      <c r="E134" s="13" t="s">
        <v>240</v>
      </c>
      <c r="F134" s="2" t="s">
        <v>179</v>
      </c>
      <c r="G134" s="2">
        <v>2</v>
      </c>
      <c r="H134" s="2" t="s">
        <v>1377</v>
      </c>
      <c r="K134" s="2" t="s">
        <v>601</v>
      </c>
      <c r="L134" s="13" t="s">
        <v>277</v>
      </c>
      <c r="M134" s="2" t="s">
        <v>627</v>
      </c>
      <c r="N134" s="13" t="s">
        <v>1374</v>
      </c>
      <c r="O134" s="13" t="s">
        <v>646</v>
      </c>
      <c r="P134" s="2" t="s">
        <v>6</v>
      </c>
      <c r="R134" s="9">
        <v>18</v>
      </c>
      <c r="T134" s="26">
        <v>33</v>
      </c>
      <c r="U134" s="26">
        <v>6</v>
      </c>
      <c r="V134" s="26">
        <v>0</v>
      </c>
      <c r="W134" s="47">
        <f>T134+U134/20+V134/240</f>
        <v>33.3</v>
      </c>
      <c r="X134" s="47"/>
      <c r="Y134" s="22">
        <f>(W134*20)/R134</f>
        <v>37</v>
      </c>
      <c r="AM134" s="22">
        <f>Y134/12</f>
        <v>3.0833333333333335</v>
      </c>
      <c r="BU134" s="20"/>
      <c r="BY134" s="19">
        <f t="shared" si="36"/>
        <v>33.3</v>
      </c>
      <c r="BZ134" s="19"/>
      <c r="CL134">
        <f t="shared" si="37"/>
        <v>1401</v>
      </c>
      <c r="CM134" s="2" t="s">
        <v>627</v>
      </c>
    </row>
    <row r="135" spans="1:92" ht="12.75">
      <c r="A135" s="14">
        <v>1401</v>
      </c>
      <c r="B135" s="13" t="s">
        <v>831</v>
      </c>
      <c r="C135" s="13" t="s">
        <v>1089</v>
      </c>
      <c r="D135" s="13" t="s">
        <v>19</v>
      </c>
      <c r="E135" s="13" t="s">
        <v>240</v>
      </c>
      <c r="F135" s="2" t="s">
        <v>180</v>
      </c>
      <c r="G135" s="2">
        <v>2</v>
      </c>
      <c r="H135" s="2" t="s">
        <v>1303</v>
      </c>
      <c r="I135" s="9">
        <v>1</v>
      </c>
      <c r="J135" s="22">
        <v>3</v>
      </c>
      <c r="K135" s="2" t="s">
        <v>1073</v>
      </c>
      <c r="L135" s="13" t="s">
        <v>277</v>
      </c>
      <c r="M135" s="2" t="s">
        <v>1317</v>
      </c>
      <c r="N135" s="13" t="s">
        <v>1297</v>
      </c>
      <c r="O135" s="13" t="s">
        <v>1013</v>
      </c>
      <c r="P135" s="2" t="s">
        <v>533</v>
      </c>
      <c r="Q135" s="9">
        <v>1</v>
      </c>
      <c r="T135" s="26">
        <v>36</v>
      </c>
      <c r="U135" s="26">
        <v>0</v>
      </c>
      <c r="V135" s="26">
        <v>0</v>
      </c>
      <c r="W135" s="47">
        <f>T135+U135/20+V135/240</f>
        <v>36</v>
      </c>
      <c r="X135" s="47">
        <f>W135/Q135</f>
        <v>36</v>
      </c>
      <c r="Z135" s="6">
        <f>X135/12</f>
        <v>3</v>
      </c>
      <c r="AA135">
        <v>36</v>
      </c>
      <c r="AB135">
        <v>0</v>
      </c>
      <c r="AC135">
        <v>0</v>
      </c>
      <c r="AD135" s="47">
        <f>AA135+AB135/20+AC135/240</f>
        <v>36</v>
      </c>
      <c r="AE135">
        <v>3</v>
      </c>
      <c r="AH135" s="22">
        <f>AE135+AF135/20+AG135/240</f>
        <v>3</v>
      </c>
      <c r="AI135">
        <v>3</v>
      </c>
      <c r="AJ135">
        <v>0</v>
      </c>
      <c r="AK135">
        <v>0</v>
      </c>
      <c r="AL135" s="22">
        <f>Z135*1</f>
        <v>3</v>
      </c>
      <c r="AY135" s="7"/>
      <c r="AZ135" s="22">
        <v>3</v>
      </c>
      <c r="BF135" s="7"/>
      <c r="BG135" s="16"/>
      <c r="BH135" s="16"/>
      <c r="BR135" s="36"/>
      <c r="BU135" s="20"/>
      <c r="BY135" s="19">
        <f t="shared" si="36"/>
        <v>36</v>
      </c>
      <c r="BZ135" s="19">
        <f>BY135/Q135</f>
        <v>36</v>
      </c>
      <c r="CL135">
        <f t="shared" si="37"/>
        <v>1401</v>
      </c>
      <c r="CM135" s="2" t="s">
        <v>1317</v>
      </c>
      <c r="CN135" t="s">
        <v>897</v>
      </c>
    </row>
    <row r="136" spans="1:91" ht="12.75">
      <c r="A136" s="14">
        <v>1401</v>
      </c>
      <c r="B136" s="13" t="s">
        <v>831</v>
      </c>
      <c r="C136" s="13" t="s">
        <v>1089</v>
      </c>
      <c r="D136" s="13" t="s">
        <v>19</v>
      </c>
      <c r="E136" s="13" t="s">
        <v>240</v>
      </c>
      <c r="F136" s="2" t="s">
        <v>181</v>
      </c>
      <c r="G136" s="2">
        <v>2</v>
      </c>
      <c r="H136" s="2" t="s">
        <v>1303</v>
      </c>
      <c r="J136" s="22"/>
      <c r="K136" s="2" t="s">
        <v>614</v>
      </c>
      <c r="L136" s="13" t="s">
        <v>277</v>
      </c>
      <c r="M136" s="2" t="s">
        <v>616</v>
      </c>
      <c r="N136" s="13" t="s">
        <v>1297</v>
      </c>
      <c r="O136" s="13" t="s">
        <v>1013</v>
      </c>
      <c r="P136" s="2" t="s">
        <v>534</v>
      </c>
      <c r="R136" s="9">
        <v>9</v>
      </c>
      <c r="T136" s="26">
        <v>10</v>
      </c>
      <c r="U136" s="26">
        <v>16</v>
      </c>
      <c r="V136" s="26">
        <v>0</v>
      </c>
      <c r="W136" s="47">
        <f>T136+U136/20+V136/240</f>
        <v>10.8</v>
      </c>
      <c r="X136" s="47"/>
      <c r="Y136" s="22">
        <f>(W136*20)/R136</f>
        <v>24</v>
      </c>
      <c r="AL136" s="22"/>
      <c r="AM136" s="22">
        <f>Y136/12</f>
        <v>2</v>
      </c>
      <c r="AY136" s="7"/>
      <c r="BF136" s="7"/>
      <c r="BG136" s="16"/>
      <c r="BH136" s="16"/>
      <c r="BR136" s="36"/>
      <c r="BU136" s="20"/>
      <c r="BY136" s="19">
        <f t="shared" si="36"/>
        <v>10.8</v>
      </c>
      <c r="CL136">
        <f t="shared" si="37"/>
        <v>1401</v>
      </c>
      <c r="CM136" s="2" t="s">
        <v>616</v>
      </c>
    </row>
    <row r="137" spans="1:92" ht="12.75">
      <c r="A137" s="14">
        <v>1401</v>
      </c>
      <c r="B137" s="13" t="s">
        <v>831</v>
      </c>
      <c r="C137" s="13" t="s">
        <v>1089</v>
      </c>
      <c r="D137" s="13" t="s">
        <v>19</v>
      </c>
      <c r="E137" s="13" t="s">
        <v>240</v>
      </c>
      <c r="F137" s="2" t="s">
        <v>182</v>
      </c>
      <c r="G137" s="2">
        <v>2</v>
      </c>
      <c r="H137" s="2" t="s">
        <v>1303</v>
      </c>
      <c r="I137" s="9">
        <v>2</v>
      </c>
      <c r="J137" s="22">
        <v>3</v>
      </c>
      <c r="K137" s="2" t="s">
        <v>1322</v>
      </c>
      <c r="L137" s="13" t="s">
        <v>277</v>
      </c>
      <c r="M137" s="2" t="s">
        <v>1317</v>
      </c>
      <c r="N137" s="13" t="s">
        <v>1297</v>
      </c>
      <c r="O137" s="13" t="s">
        <v>1013</v>
      </c>
      <c r="P137" s="2" t="s">
        <v>1298</v>
      </c>
      <c r="Q137" s="9">
        <v>2</v>
      </c>
      <c r="W137" s="47">
        <f>144/2</f>
        <v>72</v>
      </c>
      <c r="X137" s="47">
        <f>W137/Q137</f>
        <v>36</v>
      </c>
      <c r="Z137" s="6">
        <f>X137/12</f>
        <v>3</v>
      </c>
      <c r="AA137">
        <v>36</v>
      </c>
      <c r="AB137">
        <v>0</v>
      </c>
      <c r="AC137">
        <v>0</v>
      </c>
      <c r="AD137" s="47">
        <f>AA137+AB137/20+AC137/240</f>
        <v>36</v>
      </c>
      <c r="AI137">
        <v>3</v>
      </c>
      <c r="AJ137">
        <v>0</v>
      </c>
      <c r="AK137">
        <v>0</v>
      </c>
      <c r="AL137" s="22">
        <f>Z137*1</f>
        <v>3</v>
      </c>
      <c r="AM137" s="22"/>
      <c r="AY137" s="7"/>
      <c r="BF137" s="7"/>
      <c r="BG137" s="16"/>
      <c r="BH137" s="16"/>
      <c r="BI137" s="22">
        <v>3</v>
      </c>
      <c r="BR137" s="36"/>
      <c r="BU137" s="20"/>
      <c r="BY137" s="19">
        <f t="shared" si="36"/>
        <v>72</v>
      </c>
      <c r="BZ137" s="19">
        <f>BY137/Q137</f>
        <v>36</v>
      </c>
      <c r="CL137">
        <f t="shared" si="37"/>
        <v>1401</v>
      </c>
      <c r="CM137" s="2" t="s">
        <v>1317</v>
      </c>
      <c r="CN137" t="s">
        <v>61</v>
      </c>
    </row>
    <row r="138" spans="1:91" ht="12.75">
      <c r="A138" s="14">
        <v>1401</v>
      </c>
      <c r="B138" s="13" t="s">
        <v>831</v>
      </c>
      <c r="C138" s="13" t="s">
        <v>1089</v>
      </c>
      <c r="D138" s="13" t="s">
        <v>19</v>
      </c>
      <c r="E138" s="13" t="s">
        <v>240</v>
      </c>
      <c r="F138" s="2" t="s">
        <v>183</v>
      </c>
      <c r="G138" s="2">
        <v>2</v>
      </c>
      <c r="H138" s="2" t="s">
        <v>1303</v>
      </c>
      <c r="I138" s="9">
        <v>2</v>
      </c>
      <c r="J138" s="22">
        <v>3</v>
      </c>
      <c r="K138" s="2" t="s">
        <v>1318</v>
      </c>
      <c r="L138" s="13" t="s">
        <v>277</v>
      </c>
      <c r="M138" s="2" t="s">
        <v>1313</v>
      </c>
      <c r="N138" s="13" t="s">
        <v>1297</v>
      </c>
      <c r="O138" s="13" t="s">
        <v>653</v>
      </c>
      <c r="P138" s="2" t="s">
        <v>1299</v>
      </c>
      <c r="Q138" s="9">
        <v>2</v>
      </c>
      <c r="W138" s="47">
        <f>144/2</f>
        <v>72</v>
      </c>
      <c r="X138" s="47">
        <f>W138/Q138</f>
        <v>36</v>
      </c>
      <c r="Z138" s="6">
        <f>X138/12</f>
        <v>3</v>
      </c>
      <c r="AA138">
        <v>36</v>
      </c>
      <c r="AB138">
        <v>0</v>
      </c>
      <c r="AC138">
        <v>0</v>
      </c>
      <c r="AD138" s="47">
        <f>AA138+AB138/20+AC138/240</f>
        <v>36</v>
      </c>
      <c r="AI138">
        <v>3</v>
      </c>
      <c r="AJ138">
        <v>0</v>
      </c>
      <c r="AK138">
        <v>0</v>
      </c>
      <c r="AL138" s="22">
        <f>Z138*1</f>
        <v>3</v>
      </c>
      <c r="AM138" s="22"/>
      <c r="AY138" s="7"/>
      <c r="BF138" s="7"/>
      <c r="BG138" s="16"/>
      <c r="BH138" s="16"/>
      <c r="BI138" s="22">
        <v>3</v>
      </c>
      <c r="BR138" s="36"/>
      <c r="BU138" s="20"/>
      <c r="BY138" s="19">
        <f t="shared" si="36"/>
        <v>72</v>
      </c>
      <c r="BZ138" s="19">
        <f>BY138/Q138</f>
        <v>36</v>
      </c>
      <c r="CL138">
        <f t="shared" si="37"/>
        <v>1401</v>
      </c>
      <c r="CM138" s="2" t="s">
        <v>1313</v>
      </c>
    </row>
    <row r="139" spans="1:92" ht="12.75">
      <c r="A139" s="14">
        <v>1401</v>
      </c>
      <c r="B139" s="13" t="s">
        <v>831</v>
      </c>
      <c r="C139" s="13" t="s">
        <v>1089</v>
      </c>
      <c r="D139" s="13" t="s">
        <v>19</v>
      </c>
      <c r="E139" s="13" t="s">
        <v>240</v>
      </c>
      <c r="F139" s="2" t="s">
        <v>184</v>
      </c>
      <c r="G139" s="2">
        <v>2</v>
      </c>
      <c r="H139" s="2" t="s">
        <v>492</v>
      </c>
      <c r="I139" s="9">
        <v>2</v>
      </c>
      <c r="J139" s="22">
        <v>1.625</v>
      </c>
      <c r="K139" s="2" t="s">
        <v>483</v>
      </c>
      <c r="L139" s="13" t="s">
        <v>277</v>
      </c>
      <c r="M139" s="2" t="s">
        <v>495</v>
      </c>
      <c r="N139" s="13" t="s">
        <v>477</v>
      </c>
      <c r="O139" s="13" t="s">
        <v>283</v>
      </c>
      <c r="P139" s="2" t="s">
        <v>659</v>
      </c>
      <c r="Q139" s="9">
        <v>2</v>
      </c>
      <c r="W139" s="47">
        <f>78/2</f>
        <v>39</v>
      </c>
      <c r="X139" s="47">
        <f>W139/Q139</f>
        <v>19.5</v>
      </c>
      <c r="Z139" s="6">
        <f>X139/12</f>
        <v>1.625</v>
      </c>
      <c r="AI139">
        <v>1</v>
      </c>
      <c r="AJ139">
        <v>12</v>
      </c>
      <c r="AK139">
        <v>6</v>
      </c>
      <c r="AL139" s="22">
        <f>Z139*1</f>
        <v>1.625</v>
      </c>
      <c r="BI139" s="22">
        <v>1.625</v>
      </c>
      <c r="BU139" s="20"/>
      <c r="BY139" s="19">
        <f t="shared" si="36"/>
        <v>39</v>
      </c>
      <c r="BZ139" s="19">
        <f>BY139/Q139</f>
        <v>19.5</v>
      </c>
      <c r="CL139">
        <f t="shared" si="37"/>
        <v>1401</v>
      </c>
      <c r="CM139" s="2" t="s">
        <v>495</v>
      </c>
      <c r="CN139" t="s">
        <v>32</v>
      </c>
    </row>
    <row r="140" spans="1:91" ht="12.75">
      <c r="A140" s="14">
        <v>1401</v>
      </c>
      <c r="B140" s="13" t="s">
        <v>831</v>
      </c>
      <c r="C140" s="13" t="s">
        <v>1089</v>
      </c>
      <c r="D140" s="13" t="s">
        <v>19</v>
      </c>
      <c r="E140" s="13" t="s">
        <v>240</v>
      </c>
      <c r="F140" s="2" t="s">
        <v>185</v>
      </c>
      <c r="G140" s="2">
        <v>2</v>
      </c>
      <c r="H140" s="2" t="s">
        <v>492</v>
      </c>
      <c r="I140" s="9">
        <v>2</v>
      </c>
      <c r="J140" s="22">
        <v>1.625</v>
      </c>
      <c r="K140" s="2" t="s">
        <v>486</v>
      </c>
      <c r="L140" s="13" t="s">
        <v>277</v>
      </c>
      <c r="M140" s="2" t="s">
        <v>505</v>
      </c>
      <c r="N140" s="13" t="s">
        <v>477</v>
      </c>
      <c r="O140" s="13" t="s">
        <v>1014</v>
      </c>
      <c r="P140" s="2" t="s">
        <v>659</v>
      </c>
      <c r="Q140" s="9">
        <v>2</v>
      </c>
      <c r="W140" s="47">
        <f>78/2</f>
        <v>39</v>
      </c>
      <c r="X140" s="47">
        <f>W140/Q140</f>
        <v>19.5</v>
      </c>
      <c r="Z140" s="6">
        <f>X140/12</f>
        <v>1.625</v>
      </c>
      <c r="AI140">
        <v>1</v>
      </c>
      <c r="AJ140">
        <v>12</v>
      </c>
      <c r="AK140">
        <v>6</v>
      </c>
      <c r="AL140" s="22">
        <f>Z140*1</f>
        <v>1.625</v>
      </c>
      <c r="AZ140" s="7"/>
      <c r="BA140" s="16"/>
      <c r="BB140" s="16"/>
      <c r="BI140" s="22">
        <v>1.625</v>
      </c>
      <c r="BR140" s="36"/>
      <c r="BU140" s="20"/>
      <c r="BY140" s="19">
        <f t="shared" si="36"/>
        <v>39</v>
      </c>
      <c r="BZ140" s="19">
        <f>BY140/Q140</f>
        <v>19.5</v>
      </c>
      <c r="CL140">
        <f t="shared" si="37"/>
        <v>1401</v>
      </c>
      <c r="CM140" s="2" t="s">
        <v>505</v>
      </c>
    </row>
    <row r="141" spans="1:92" ht="12.75">
      <c r="A141" s="14">
        <v>1401</v>
      </c>
      <c r="B141" s="13" t="s">
        <v>831</v>
      </c>
      <c r="C141" s="13" t="s">
        <v>1089</v>
      </c>
      <c r="D141" s="13" t="s">
        <v>19</v>
      </c>
      <c r="E141" s="13" t="s">
        <v>240</v>
      </c>
      <c r="F141" s="2" t="s">
        <v>186</v>
      </c>
      <c r="G141" s="2">
        <v>2</v>
      </c>
      <c r="H141" s="2" t="s">
        <v>492</v>
      </c>
      <c r="J141" s="22"/>
      <c r="K141" s="2" t="s">
        <v>610</v>
      </c>
      <c r="L141" s="13" t="s">
        <v>277</v>
      </c>
      <c r="M141" s="2" t="s">
        <v>612</v>
      </c>
      <c r="N141" s="13" t="s">
        <v>477</v>
      </c>
      <c r="O141" s="13" t="s">
        <v>823</v>
      </c>
      <c r="P141" s="2" t="s">
        <v>661</v>
      </c>
      <c r="R141" s="9">
        <v>9</v>
      </c>
      <c r="T141" s="26">
        <v>4</v>
      </c>
      <c r="U141" s="26">
        <v>16</v>
      </c>
      <c r="V141" s="26">
        <v>0</v>
      </c>
      <c r="W141" s="47">
        <f>T141+U141/20+V141/240</f>
        <v>4.8</v>
      </c>
      <c r="X141" s="47"/>
      <c r="Y141" s="22">
        <f>(W141*20)/R141</f>
        <v>10.666666666666666</v>
      </c>
      <c r="AH141" s="22"/>
      <c r="AL141" s="22"/>
      <c r="AM141" s="22">
        <f>Y141/12</f>
        <v>0.8888888888888888</v>
      </c>
      <c r="AZ141" s="7"/>
      <c r="BA141" s="16"/>
      <c r="BB141" s="16"/>
      <c r="BI141" s="22"/>
      <c r="BR141" s="36"/>
      <c r="BU141" s="20"/>
      <c r="BY141" s="19">
        <f t="shared" si="36"/>
        <v>4.8</v>
      </c>
      <c r="CL141">
        <f t="shared" si="37"/>
        <v>1401</v>
      </c>
      <c r="CM141" s="2" t="s">
        <v>612</v>
      </c>
      <c r="CN141" t="s">
        <v>896</v>
      </c>
    </row>
    <row r="142" spans="1:91" ht="12.75">
      <c r="A142" s="14">
        <v>1401</v>
      </c>
      <c r="B142" s="13" t="s">
        <v>831</v>
      </c>
      <c r="C142" s="13" t="s">
        <v>1089</v>
      </c>
      <c r="D142" s="13" t="s">
        <v>19</v>
      </c>
      <c r="E142" s="13" t="s">
        <v>240</v>
      </c>
      <c r="F142" s="2" t="s">
        <v>168</v>
      </c>
      <c r="G142" s="2">
        <v>2</v>
      </c>
      <c r="H142" s="2" t="s">
        <v>492</v>
      </c>
      <c r="I142" s="9">
        <v>1</v>
      </c>
      <c r="J142" s="22">
        <v>1.625</v>
      </c>
      <c r="K142" s="2" t="s">
        <v>1069</v>
      </c>
      <c r="L142" s="13" t="s">
        <v>277</v>
      </c>
      <c r="M142" s="2" t="s">
        <v>504</v>
      </c>
      <c r="N142" s="13" t="s">
        <v>478</v>
      </c>
      <c r="O142" s="13" t="s">
        <v>1013</v>
      </c>
      <c r="P142" s="2" t="s">
        <v>234</v>
      </c>
      <c r="Q142" s="9">
        <v>1</v>
      </c>
      <c r="T142" s="26">
        <v>19</v>
      </c>
      <c r="U142" s="26">
        <v>10</v>
      </c>
      <c r="V142" s="26">
        <v>0</v>
      </c>
      <c r="W142" s="47">
        <f>T142+U142/20+V142/240</f>
        <v>19.5</v>
      </c>
      <c r="X142" s="47">
        <f>W142/Q142</f>
        <v>19.5</v>
      </c>
      <c r="Z142" s="6">
        <f>X142/12</f>
        <v>1.625</v>
      </c>
      <c r="AA142">
        <v>19</v>
      </c>
      <c r="AB142">
        <v>10</v>
      </c>
      <c r="AC142">
        <v>0</v>
      </c>
      <c r="AD142" s="47">
        <f>AA142+AB142/20+AC142/240</f>
        <v>19.5</v>
      </c>
      <c r="AE142">
        <v>1</v>
      </c>
      <c r="AF142">
        <v>12</v>
      </c>
      <c r="AG142">
        <v>6</v>
      </c>
      <c r="AH142" s="22">
        <f>AE142+AF142/20+AG142/240</f>
        <v>1.625</v>
      </c>
      <c r="AI142">
        <v>1</v>
      </c>
      <c r="AJ142">
        <v>12</v>
      </c>
      <c r="AK142">
        <v>6</v>
      </c>
      <c r="AL142" s="22">
        <f>Z142*1</f>
        <v>1.625</v>
      </c>
      <c r="BD142" s="7"/>
      <c r="BI142" s="22">
        <v>1.625</v>
      </c>
      <c r="BR142" s="36"/>
      <c r="BU142" s="20"/>
      <c r="BY142" s="19">
        <f t="shared" si="36"/>
        <v>19.5</v>
      </c>
      <c r="BZ142" s="19">
        <f>BY142/Q142</f>
        <v>19.5</v>
      </c>
      <c r="CL142">
        <f t="shared" si="37"/>
        <v>1401</v>
      </c>
      <c r="CM142" s="2" t="s">
        <v>504</v>
      </c>
    </row>
    <row r="143" spans="1:91" ht="12.75">
      <c r="A143" s="14"/>
      <c r="E143" s="13"/>
      <c r="F143" s="2"/>
      <c r="G143" s="2"/>
      <c r="M143" s="2"/>
      <c r="W143" s="47"/>
      <c r="X143" s="47"/>
      <c r="Z143" s="6"/>
      <c r="AH143" s="22"/>
      <c r="BI143" s="7"/>
      <c r="BR143" s="36"/>
      <c r="BU143" s="20"/>
      <c r="BY143" s="19"/>
      <c r="BZ143" s="19"/>
      <c r="CM143" s="2"/>
    </row>
    <row r="144" spans="1:91" ht="12.75">
      <c r="A144" s="14">
        <v>1401</v>
      </c>
      <c r="B144" s="13" t="s">
        <v>831</v>
      </c>
      <c r="C144" s="13" t="s">
        <v>1089</v>
      </c>
      <c r="D144" s="13" t="s">
        <v>19</v>
      </c>
      <c r="E144" s="13" t="s">
        <v>241</v>
      </c>
      <c r="F144" s="2" t="s">
        <v>169</v>
      </c>
      <c r="G144" s="2">
        <v>3</v>
      </c>
      <c r="H144" s="2" t="s">
        <v>492</v>
      </c>
      <c r="I144" s="9">
        <v>1</v>
      </c>
      <c r="J144" s="22">
        <v>1.65</v>
      </c>
      <c r="K144" t="s">
        <v>725</v>
      </c>
      <c r="L144" s="13" t="s">
        <v>277</v>
      </c>
      <c r="M144" s="2" t="s">
        <v>498</v>
      </c>
      <c r="N144" s="13" t="s">
        <v>478</v>
      </c>
      <c r="O144" s="13" t="s">
        <v>644</v>
      </c>
      <c r="P144" s="2" t="s">
        <v>229</v>
      </c>
      <c r="Q144" s="9">
        <v>1</v>
      </c>
      <c r="W144" s="47">
        <f>Q144*X144</f>
        <v>19.8</v>
      </c>
      <c r="X144" s="47">
        <f>12*Z144</f>
        <v>19.8</v>
      </c>
      <c r="Z144" s="6">
        <f>1+12/20+6/120</f>
        <v>1.6500000000000001</v>
      </c>
      <c r="AE144">
        <v>1</v>
      </c>
      <c r="AF144">
        <v>12</v>
      </c>
      <c r="AG144">
        <v>6</v>
      </c>
      <c r="AH144" s="22">
        <f>AE144+AF144/20+AG144/240</f>
        <v>1.625</v>
      </c>
      <c r="AI144">
        <v>1</v>
      </c>
      <c r="AJ144">
        <v>12</v>
      </c>
      <c r="AK144">
        <v>6</v>
      </c>
      <c r="AL144" s="22">
        <f aca="true" t="shared" si="38" ref="AL144:AL149">Z144*1</f>
        <v>1.6500000000000001</v>
      </c>
      <c r="BI144" s="22">
        <v>1.65</v>
      </c>
      <c r="BR144" s="36"/>
      <c r="BU144" s="20"/>
      <c r="BY144" s="19">
        <f aca="true" t="shared" si="39" ref="BY144:BY149">W144+(BQ144*12*Q144)+(BV144*Q144)</f>
        <v>19.8</v>
      </c>
      <c r="BZ144" s="19">
        <f aca="true" t="shared" si="40" ref="BZ144:BZ149">BY144/Q144</f>
        <v>19.8</v>
      </c>
      <c r="CL144">
        <f aca="true" t="shared" si="41" ref="CL144:CL149">A144*1</f>
        <v>1401</v>
      </c>
      <c r="CM144" s="2" t="s">
        <v>498</v>
      </c>
    </row>
    <row r="145" spans="1:91" ht="12.75">
      <c r="A145" s="14">
        <v>1401</v>
      </c>
      <c r="B145" s="13" t="s">
        <v>831</v>
      </c>
      <c r="C145" s="13" t="s">
        <v>1089</v>
      </c>
      <c r="D145" s="13" t="s">
        <v>19</v>
      </c>
      <c r="E145" s="13" t="s">
        <v>241</v>
      </c>
      <c r="F145" s="2" t="s">
        <v>170</v>
      </c>
      <c r="G145" s="2">
        <v>3</v>
      </c>
      <c r="H145" s="2" t="s">
        <v>492</v>
      </c>
      <c r="I145" s="9">
        <v>1</v>
      </c>
      <c r="J145" s="22">
        <v>1.65</v>
      </c>
      <c r="K145" t="s">
        <v>1399</v>
      </c>
      <c r="L145" s="13" t="s">
        <v>277</v>
      </c>
      <c r="M145" s="2" t="s">
        <v>493</v>
      </c>
      <c r="N145" s="13" t="s">
        <v>478</v>
      </c>
      <c r="O145" s="13" t="s">
        <v>308</v>
      </c>
      <c r="P145" s="2" t="s">
        <v>703</v>
      </c>
      <c r="Q145" s="9">
        <v>1</v>
      </c>
      <c r="W145" s="47">
        <f>Q145*X145</f>
        <v>19.8</v>
      </c>
      <c r="X145" s="47">
        <f>12*Z145</f>
        <v>19.8</v>
      </c>
      <c r="Z145" s="6">
        <f>1+12/20+6/120</f>
        <v>1.6500000000000001</v>
      </c>
      <c r="AE145">
        <v>1</v>
      </c>
      <c r="AF145">
        <v>12</v>
      </c>
      <c r="AG145">
        <v>6</v>
      </c>
      <c r="AH145" s="22">
        <f>AE145+AF145/20+AG145/240</f>
        <v>1.625</v>
      </c>
      <c r="AI145">
        <v>1</v>
      </c>
      <c r="AJ145">
        <v>12</v>
      </c>
      <c r="AK145">
        <v>6</v>
      </c>
      <c r="AL145" s="22">
        <f t="shared" si="38"/>
        <v>1.6500000000000001</v>
      </c>
      <c r="BI145" s="22">
        <v>1.65</v>
      </c>
      <c r="BR145" s="36"/>
      <c r="BU145" s="20"/>
      <c r="BY145" s="19">
        <f t="shared" si="39"/>
        <v>19.8</v>
      </c>
      <c r="BZ145" s="19">
        <f t="shared" si="40"/>
        <v>19.8</v>
      </c>
      <c r="CL145">
        <f t="shared" si="41"/>
        <v>1401</v>
      </c>
      <c r="CM145" s="2" t="s">
        <v>493</v>
      </c>
    </row>
    <row r="146" spans="1:91" ht="12.75">
      <c r="A146" s="14">
        <v>1401</v>
      </c>
      <c r="B146" s="13" t="s">
        <v>831</v>
      </c>
      <c r="C146" s="13" t="s">
        <v>1089</v>
      </c>
      <c r="D146" s="13" t="s">
        <v>19</v>
      </c>
      <c r="E146" s="13" t="s">
        <v>241</v>
      </c>
      <c r="F146" s="2" t="s">
        <v>171</v>
      </c>
      <c r="G146" s="2">
        <v>3</v>
      </c>
      <c r="H146" s="2" t="s">
        <v>492</v>
      </c>
      <c r="I146" s="9">
        <v>1</v>
      </c>
      <c r="J146" s="22">
        <v>1.55</v>
      </c>
      <c r="K146" t="s">
        <v>413</v>
      </c>
      <c r="L146" s="13" t="s">
        <v>277</v>
      </c>
      <c r="M146" s="2" t="s">
        <v>496</v>
      </c>
      <c r="N146" s="13" t="s">
        <v>477</v>
      </c>
      <c r="O146" s="13" t="s">
        <v>299</v>
      </c>
      <c r="P146" s="2" t="s">
        <v>1285</v>
      </c>
      <c r="Q146" s="9">
        <v>1</v>
      </c>
      <c r="T146" s="26">
        <v>18</v>
      </c>
      <c r="U146" s="26">
        <v>12</v>
      </c>
      <c r="V146" s="26">
        <v>0</v>
      </c>
      <c r="W146" s="47">
        <f>T146+U146/20+V146/240</f>
        <v>18.6</v>
      </c>
      <c r="X146" s="47">
        <f>W146/Q146</f>
        <v>18.6</v>
      </c>
      <c r="Z146" s="6">
        <f>X146/12</f>
        <v>1.55</v>
      </c>
      <c r="AA146">
        <v>18</v>
      </c>
      <c r="AB146">
        <v>12</v>
      </c>
      <c r="AC146">
        <v>0</v>
      </c>
      <c r="AD146" s="47">
        <f>AA146+AB146/20+AC146/240</f>
        <v>18.6</v>
      </c>
      <c r="AE146">
        <v>1</v>
      </c>
      <c r="AF146">
        <v>11</v>
      </c>
      <c r="AG146">
        <v>0</v>
      </c>
      <c r="AH146" s="22">
        <f>AE146+AF146/20+AG146/240</f>
        <v>1.55</v>
      </c>
      <c r="AI146">
        <v>1</v>
      </c>
      <c r="AJ146">
        <v>11</v>
      </c>
      <c r="AK146">
        <v>0</v>
      </c>
      <c r="AL146" s="22">
        <f t="shared" si="38"/>
        <v>1.55</v>
      </c>
      <c r="AM146" s="22"/>
      <c r="AZ146" s="7"/>
      <c r="BA146" s="16"/>
      <c r="BB146" s="16"/>
      <c r="BI146" s="22">
        <v>1.55</v>
      </c>
      <c r="BR146" s="36"/>
      <c r="BU146" s="20"/>
      <c r="BY146" s="19">
        <f t="shared" si="39"/>
        <v>18.6</v>
      </c>
      <c r="BZ146" s="19">
        <f t="shared" si="40"/>
        <v>18.6</v>
      </c>
      <c r="CL146">
        <f t="shared" si="41"/>
        <v>1401</v>
      </c>
      <c r="CM146" s="2" t="s">
        <v>496</v>
      </c>
    </row>
    <row r="147" spans="1:92" ht="12.75">
      <c r="A147" s="14">
        <v>1401</v>
      </c>
      <c r="B147" s="13" t="s">
        <v>831</v>
      </c>
      <c r="C147" s="13" t="s">
        <v>1089</v>
      </c>
      <c r="D147" s="13" t="s">
        <v>19</v>
      </c>
      <c r="E147" s="13" t="s">
        <v>241</v>
      </c>
      <c r="F147" s="2" t="s">
        <v>172</v>
      </c>
      <c r="G147" s="2">
        <v>3</v>
      </c>
      <c r="H147" s="2" t="s">
        <v>361</v>
      </c>
      <c r="I147" s="9">
        <v>2</v>
      </c>
      <c r="J147" s="22">
        <v>0.9</v>
      </c>
      <c r="K147" t="s">
        <v>431</v>
      </c>
      <c r="L147" s="13" t="s">
        <v>277</v>
      </c>
      <c r="M147" s="2" t="s">
        <v>367</v>
      </c>
      <c r="N147" s="13" t="s">
        <v>345</v>
      </c>
      <c r="O147" s="13" t="s">
        <v>6</v>
      </c>
      <c r="P147" s="2" t="s">
        <v>1030</v>
      </c>
      <c r="Q147" s="9">
        <v>2</v>
      </c>
      <c r="T147" s="26">
        <v>21</v>
      </c>
      <c r="U147" s="26">
        <v>12</v>
      </c>
      <c r="V147" s="26">
        <v>0</v>
      </c>
      <c r="W147" s="47">
        <f>T147+U147/20+V147/240</f>
        <v>21.6</v>
      </c>
      <c r="X147" s="47">
        <f>W147/Q147</f>
        <v>10.8</v>
      </c>
      <c r="Y147" s="22">
        <v>24</v>
      </c>
      <c r="Z147" s="6">
        <f>X147/12</f>
        <v>0.9</v>
      </c>
      <c r="AE147">
        <v>1</v>
      </c>
      <c r="AF147">
        <v>16</v>
      </c>
      <c r="AG147">
        <v>0</v>
      </c>
      <c r="AH147" s="22">
        <f>AE147+AF147/20+AG147/240</f>
        <v>1.8</v>
      </c>
      <c r="AL147" s="22">
        <f t="shared" si="38"/>
        <v>0.9</v>
      </c>
      <c r="AM147" s="22">
        <f>Y147/12</f>
        <v>2</v>
      </c>
      <c r="AZ147" s="7"/>
      <c r="BA147" s="16"/>
      <c r="BB147" s="16"/>
      <c r="BI147" s="22">
        <v>0.9</v>
      </c>
      <c r="BR147" s="36"/>
      <c r="BU147" s="20"/>
      <c r="BY147" s="19">
        <f t="shared" si="39"/>
        <v>21.6</v>
      </c>
      <c r="BZ147" s="19">
        <f t="shared" si="40"/>
        <v>10.8</v>
      </c>
      <c r="CL147">
        <f t="shared" si="41"/>
        <v>1401</v>
      </c>
      <c r="CM147" s="2" t="s">
        <v>367</v>
      </c>
      <c r="CN147" t="s">
        <v>57</v>
      </c>
    </row>
    <row r="148" spans="1:92" ht="12.75">
      <c r="A148" s="14">
        <v>1401</v>
      </c>
      <c r="B148" s="13" t="s">
        <v>831</v>
      </c>
      <c r="C148" s="13" t="s">
        <v>1089</v>
      </c>
      <c r="D148" s="13" t="s">
        <v>19</v>
      </c>
      <c r="E148" s="13" t="s">
        <v>241</v>
      </c>
      <c r="F148" s="2" t="s">
        <v>173</v>
      </c>
      <c r="G148" s="2">
        <v>3</v>
      </c>
      <c r="H148" s="2" t="s">
        <v>361</v>
      </c>
      <c r="I148" s="9">
        <v>25</v>
      </c>
      <c r="J148" s="22">
        <v>3.55</v>
      </c>
      <c r="K148" t="s">
        <v>427</v>
      </c>
      <c r="L148" s="13" t="s">
        <v>277</v>
      </c>
      <c r="M148" s="2" t="s">
        <v>385</v>
      </c>
      <c r="N148" s="13" t="s">
        <v>345</v>
      </c>
      <c r="O148" s="13" t="s">
        <v>1013</v>
      </c>
      <c r="P148" s="2" t="s">
        <v>1123</v>
      </c>
      <c r="Q148" s="9">
        <v>25</v>
      </c>
      <c r="W148" s="47">
        <f>2130/2</f>
        <v>1065</v>
      </c>
      <c r="X148" s="47">
        <f>W148/Q148</f>
        <v>42.6</v>
      </c>
      <c r="Z148" s="6">
        <f>X148/12</f>
        <v>3.5500000000000003</v>
      </c>
      <c r="AH148" s="22"/>
      <c r="AI148">
        <v>3</v>
      </c>
      <c r="AJ148">
        <v>11</v>
      </c>
      <c r="AK148">
        <v>0</v>
      </c>
      <c r="AL148" s="22">
        <f t="shared" si="38"/>
        <v>3.5500000000000003</v>
      </c>
      <c r="AM148" s="22"/>
      <c r="BD148" s="7"/>
      <c r="BE148" s="22">
        <v>3.55</v>
      </c>
      <c r="BR148" s="36"/>
      <c r="BU148" s="20"/>
      <c r="BY148" s="19">
        <f t="shared" si="39"/>
        <v>1065</v>
      </c>
      <c r="BZ148" s="19">
        <f t="shared" si="40"/>
        <v>42.6</v>
      </c>
      <c r="CL148">
        <f t="shared" si="41"/>
        <v>1401</v>
      </c>
      <c r="CM148" s="2" t="s">
        <v>385</v>
      </c>
      <c r="CN148" t="s">
        <v>63</v>
      </c>
    </row>
    <row r="149" spans="1:91" ht="12.75">
      <c r="A149" s="14">
        <v>1401</v>
      </c>
      <c r="B149" s="13" t="s">
        <v>831</v>
      </c>
      <c r="C149" s="13" t="s">
        <v>1089</v>
      </c>
      <c r="D149" s="13" t="s">
        <v>19</v>
      </c>
      <c r="E149" s="13" t="s">
        <v>241</v>
      </c>
      <c r="F149" s="2" t="s">
        <v>174</v>
      </c>
      <c r="G149" s="2">
        <v>3</v>
      </c>
      <c r="H149" s="2" t="s">
        <v>361</v>
      </c>
      <c r="I149" s="9">
        <v>25</v>
      </c>
      <c r="J149" s="22">
        <v>3.55</v>
      </c>
      <c r="K149" t="s">
        <v>433</v>
      </c>
      <c r="L149" s="13" t="s">
        <v>277</v>
      </c>
      <c r="M149" s="2" t="s">
        <v>393</v>
      </c>
      <c r="N149" s="13" t="s">
        <v>345</v>
      </c>
      <c r="O149" s="13" t="s">
        <v>1284</v>
      </c>
      <c r="P149" s="2" t="s">
        <v>1123</v>
      </c>
      <c r="Q149" s="9">
        <v>25</v>
      </c>
      <c r="W149" s="47">
        <f>2130/2</f>
        <v>1065</v>
      </c>
      <c r="X149" s="47">
        <f>W149/Q149</f>
        <v>42.6</v>
      </c>
      <c r="Z149" s="6">
        <f>X149/12</f>
        <v>3.5500000000000003</v>
      </c>
      <c r="AH149" s="22"/>
      <c r="AI149">
        <v>3</v>
      </c>
      <c r="AJ149">
        <v>11</v>
      </c>
      <c r="AK149">
        <v>0</v>
      </c>
      <c r="AL149" s="22">
        <f t="shared" si="38"/>
        <v>3.5500000000000003</v>
      </c>
      <c r="AM149" s="22"/>
      <c r="BD149" s="7"/>
      <c r="BE149" s="22">
        <v>3.55</v>
      </c>
      <c r="BR149" s="36"/>
      <c r="BU149" s="20"/>
      <c r="BY149" s="19">
        <f t="shared" si="39"/>
        <v>1065</v>
      </c>
      <c r="BZ149" s="19">
        <f t="shared" si="40"/>
        <v>42.6</v>
      </c>
      <c r="CL149">
        <f t="shared" si="41"/>
        <v>1401</v>
      </c>
      <c r="CM149" s="2" t="s">
        <v>393</v>
      </c>
    </row>
    <row r="150" spans="1:91" ht="12.75">
      <c r="A150" s="14"/>
      <c r="E150" s="13"/>
      <c r="F150" s="2"/>
      <c r="G150" s="2"/>
      <c r="J150" s="22"/>
      <c r="M150" s="2"/>
      <c r="AH150" s="22"/>
      <c r="AL150" s="22"/>
      <c r="AM150" s="22"/>
      <c r="BI150" s="7"/>
      <c r="BR150" s="36"/>
      <c r="BU150" s="20"/>
      <c r="CM150" s="2"/>
    </row>
    <row r="151" spans="1:92" ht="12.75">
      <c r="A151" s="14">
        <v>1401</v>
      </c>
      <c r="B151" s="13" t="s">
        <v>916</v>
      </c>
      <c r="C151" s="13" t="s">
        <v>1089</v>
      </c>
      <c r="D151" s="13" t="s">
        <v>39</v>
      </c>
      <c r="E151" s="13" t="s">
        <v>238</v>
      </c>
      <c r="F151" s="2" t="s">
        <v>187</v>
      </c>
      <c r="G151" s="2">
        <v>1</v>
      </c>
      <c r="H151" s="2" t="s">
        <v>361</v>
      </c>
      <c r="I151" s="9">
        <v>9.5</v>
      </c>
      <c r="J151" s="22">
        <v>5.543859649122807</v>
      </c>
      <c r="K151" t="s">
        <v>428</v>
      </c>
      <c r="L151" s="13" t="s">
        <v>277</v>
      </c>
      <c r="M151" s="2" t="s">
        <v>363</v>
      </c>
      <c r="N151" s="13" t="s">
        <v>345</v>
      </c>
      <c r="O151" s="13" t="s">
        <v>269</v>
      </c>
      <c r="P151" s="2" t="s">
        <v>1325</v>
      </c>
      <c r="Q151" s="9">
        <v>9.5</v>
      </c>
      <c r="W151" s="47">
        <f>1264/2</f>
        <v>632</v>
      </c>
      <c r="X151" s="47">
        <f aca="true" t="shared" si="42" ref="X151:X156">W151/Q151</f>
        <v>66.52631578947368</v>
      </c>
      <c r="Z151" s="6">
        <f aca="true" t="shared" si="43" ref="Z151:Z156">X151/12</f>
        <v>5.543859649122807</v>
      </c>
      <c r="AD151" s="47"/>
      <c r="AH151" s="22">
        <f>104/2</f>
        <v>52</v>
      </c>
      <c r="AI151">
        <v>5</v>
      </c>
      <c r="AJ151">
        <v>10</v>
      </c>
      <c r="AK151">
        <v>0</v>
      </c>
      <c r="AL151" s="22">
        <f aca="true" t="shared" si="44" ref="AL151:AL156">Z151*1</f>
        <v>5.543859649122807</v>
      </c>
      <c r="AM151" s="22"/>
      <c r="BI151" s="7"/>
      <c r="BR151" s="36"/>
      <c r="BU151" s="20"/>
      <c r="BY151" s="19">
        <f aca="true" t="shared" si="45" ref="BY151:BY157">W151+(BQ151*12*Q151)+(BV151*Q151)</f>
        <v>632</v>
      </c>
      <c r="BZ151" s="19">
        <f aca="true" t="shared" si="46" ref="BZ151:BZ156">BY151/Q151</f>
        <v>66.52631578947368</v>
      </c>
      <c r="CL151">
        <f aca="true" t="shared" si="47" ref="CL151:CL157">A151*1</f>
        <v>1401</v>
      </c>
      <c r="CM151" s="2" t="s">
        <v>363</v>
      </c>
      <c r="CN151" t="s">
        <v>56</v>
      </c>
    </row>
    <row r="152" spans="1:91" ht="12.75">
      <c r="A152" s="14">
        <v>1401</v>
      </c>
      <c r="B152" s="13" t="s">
        <v>916</v>
      </c>
      <c r="C152" s="13" t="s">
        <v>1089</v>
      </c>
      <c r="D152" s="13" t="s">
        <v>39</v>
      </c>
      <c r="E152" s="13" t="s">
        <v>238</v>
      </c>
      <c r="F152" s="2" t="s">
        <v>188</v>
      </c>
      <c r="G152" s="2">
        <v>1</v>
      </c>
      <c r="H152" s="2" t="s">
        <v>361</v>
      </c>
      <c r="I152" s="9">
        <v>9.5</v>
      </c>
      <c r="J152" s="22">
        <v>5.543859649122807</v>
      </c>
      <c r="K152" t="s">
        <v>423</v>
      </c>
      <c r="L152" s="13" t="s">
        <v>277</v>
      </c>
      <c r="M152" s="2" t="s">
        <v>375</v>
      </c>
      <c r="N152" s="13" t="s">
        <v>345</v>
      </c>
      <c r="O152" s="13" t="s">
        <v>644</v>
      </c>
      <c r="P152" s="2" t="s">
        <v>1325</v>
      </c>
      <c r="Q152" s="9">
        <v>9.5</v>
      </c>
      <c r="W152" s="47">
        <f>1264/2</f>
        <v>632</v>
      </c>
      <c r="X152" s="47">
        <f t="shared" si="42"/>
        <v>66.52631578947368</v>
      </c>
      <c r="Z152" s="6">
        <f t="shared" si="43"/>
        <v>5.543859649122807</v>
      </c>
      <c r="AD152" s="47"/>
      <c r="AH152" s="22">
        <f>104/2</f>
        <v>52</v>
      </c>
      <c r="AI152">
        <v>5</v>
      </c>
      <c r="AJ152">
        <v>10</v>
      </c>
      <c r="AK152">
        <v>0</v>
      </c>
      <c r="AL152" s="22">
        <f t="shared" si="44"/>
        <v>5.543859649122807</v>
      </c>
      <c r="AM152" s="22"/>
      <c r="BR152" s="36"/>
      <c r="BU152" s="20"/>
      <c r="BY152" s="19">
        <f t="shared" si="45"/>
        <v>632</v>
      </c>
      <c r="BZ152" s="19">
        <f t="shared" si="46"/>
        <v>66.52631578947368</v>
      </c>
      <c r="CL152">
        <f t="shared" si="47"/>
        <v>1401</v>
      </c>
      <c r="CM152" s="2" t="s">
        <v>375</v>
      </c>
    </row>
    <row r="153" spans="1:91" ht="12.75">
      <c r="A153" s="14">
        <v>1401</v>
      </c>
      <c r="B153" s="13" t="s">
        <v>916</v>
      </c>
      <c r="C153" s="13" t="s">
        <v>1089</v>
      </c>
      <c r="D153" s="13" t="s">
        <v>39</v>
      </c>
      <c r="E153" s="13" t="s">
        <v>238</v>
      </c>
      <c r="F153" s="2" t="s">
        <v>192</v>
      </c>
      <c r="G153" s="2">
        <v>1</v>
      </c>
      <c r="H153" s="2" t="s">
        <v>361</v>
      </c>
      <c r="I153" s="9">
        <v>9.5</v>
      </c>
      <c r="J153" s="22">
        <v>4</v>
      </c>
      <c r="K153" t="s">
        <v>1055</v>
      </c>
      <c r="L153" s="13" t="s">
        <v>277</v>
      </c>
      <c r="M153" s="2" t="s">
        <v>385</v>
      </c>
      <c r="N153" s="13" t="s">
        <v>345</v>
      </c>
      <c r="O153" s="13" t="s">
        <v>1013</v>
      </c>
      <c r="P153" s="2" t="s">
        <v>1329</v>
      </c>
      <c r="Q153" s="9">
        <v>9.5</v>
      </c>
      <c r="T153" s="26">
        <v>456</v>
      </c>
      <c r="U153" s="26">
        <v>0</v>
      </c>
      <c r="V153" s="26">
        <v>0</v>
      </c>
      <c r="W153" s="47">
        <f>T153+U153/20+V153/240</f>
        <v>456</v>
      </c>
      <c r="X153" s="47">
        <f t="shared" si="42"/>
        <v>48</v>
      </c>
      <c r="Z153" s="6">
        <f t="shared" si="43"/>
        <v>4</v>
      </c>
      <c r="AD153" s="47"/>
      <c r="AE153">
        <v>38</v>
      </c>
      <c r="AF153">
        <v>0</v>
      </c>
      <c r="AG153">
        <v>0</v>
      </c>
      <c r="AH153" s="22">
        <f>AE153+AF153/20+AG153/240</f>
        <v>38</v>
      </c>
      <c r="AI153">
        <v>4</v>
      </c>
      <c r="AJ153">
        <v>0</v>
      </c>
      <c r="AK153">
        <v>0</v>
      </c>
      <c r="AL153" s="22">
        <f t="shared" si="44"/>
        <v>4</v>
      </c>
      <c r="BR153" s="36"/>
      <c r="BU153" s="20"/>
      <c r="BY153" s="19">
        <f t="shared" si="45"/>
        <v>456</v>
      </c>
      <c r="BZ153" s="19">
        <f t="shared" si="46"/>
        <v>48</v>
      </c>
      <c r="CL153">
        <f t="shared" si="47"/>
        <v>1401</v>
      </c>
      <c r="CM153" s="2" t="s">
        <v>385</v>
      </c>
    </row>
    <row r="154" spans="1:91" ht="12.75">
      <c r="A154" s="14">
        <v>1401</v>
      </c>
      <c r="B154" s="13" t="s">
        <v>916</v>
      </c>
      <c r="C154" s="13" t="s">
        <v>1089</v>
      </c>
      <c r="D154" s="13" t="s">
        <v>39</v>
      </c>
      <c r="E154" s="13" t="s">
        <v>238</v>
      </c>
      <c r="F154" s="2" t="s">
        <v>193</v>
      </c>
      <c r="G154" s="2">
        <v>1</v>
      </c>
      <c r="H154" s="2" t="s">
        <v>361</v>
      </c>
      <c r="I154" s="9">
        <v>2</v>
      </c>
      <c r="J154" s="22">
        <v>5.5</v>
      </c>
      <c r="K154" t="s">
        <v>797</v>
      </c>
      <c r="L154" s="13" t="s">
        <v>277</v>
      </c>
      <c r="M154" s="2" t="s">
        <v>381</v>
      </c>
      <c r="N154" s="13" t="s">
        <v>345</v>
      </c>
      <c r="O154" s="13" t="s">
        <v>646</v>
      </c>
      <c r="P154" s="2" t="s">
        <v>1254</v>
      </c>
      <c r="Q154" s="9">
        <v>2</v>
      </c>
      <c r="T154" s="26">
        <v>132</v>
      </c>
      <c r="U154" s="26">
        <v>0</v>
      </c>
      <c r="V154" s="26">
        <v>0</v>
      </c>
      <c r="W154" s="47">
        <f>T154+U154/20+V154/240</f>
        <v>132</v>
      </c>
      <c r="X154" s="47">
        <f t="shared" si="42"/>
        <v>66</v>
      </c>
      <c r="Z154" s="6">
        <f t="shared" si="43"/>
        <v>5.5</v>
      </c>
      <c r="AD154" s="47"/>
      <c r="AE154">
        <v>11</v>
      </c>
      <c r="AF154">
        <v>0</v>
      </c>
      <c r="AG154">
        <v>0</v>
      </c>
      <c r="AH154" s="22">
        <f>AE154+AF154/20+AG154/240</f>
        <v>11</v>
      </c>
      <c r="AI154">
        <v>5</v>
      </c>
      <c r="AJ154">
        <v>10</v>
      </c>
      <c r="AK154">
        <v>0</v>
      </c>
      <c r="AL154" s="22">
        <f t="shared" si="44"/>
        <v>5.5</v>
      </c>
      <c r="BA154" s="22">
        <v>5.5</v>
      </c>
      <c r="BI154" s="7"/>
      <c r="BR154" s="36"/>
      <c r="BU154" s="20"/>
      <c r="BY154" s="19">
        <f t="shared" si="45"/>
        <v>132</v>
      </c>
      <c r="BZ154" s="19">
        <f t="shared" si="46"/>
        <v>66</v>
      </c>
      <c r="CL154">
        <f t="shared" si="47"/>
        <v>1401</v>
      </c>
      <c r="CM154" s="2" t="s">
        <v>381</v>
      </c>
    </row>
    <row r="155" spans="1:91" ht="12.75">
      <c r="A155" s="14">
        <v>1401</v>
      </c>
      <c r="B155" s="13" t="s">
        <v>916</v>
      </c>
      <c r="C155" s="13" t="s">
        <v>1089</v>
      </c>
      <c r="D155" s="13" t="s">
        <v>39</v>
      </c>
      <c r="E155" s="13" t="s">
        <v>238</v>
      </c>
      <c r="F155" s="2" t="s">
        <v>194</v>
      </c>
      <c r="G155" s="2">
        <v>1</v>
      </c>
      <c r="H155" s="2" t="s">
        <v>361</v>
      </c>
      <c r="I155" s="9">
        <v>2</v>
      </c>
      <c r="J155" s="22">
        <v>6</v>
      </c>
      <c r="K155" t="s">
        <v>1390</v>
      </c>
      <c r="L155" s="13" t="s">
        <v>277</v>
      </c>
      <c r="M155" s="2" t="s">
        <v>373</v>
      </c>
      <c r="N155" s="13" t="s">
        <v>345</v>
      </c>
      <c r="O155" s="13" t="s">
        <v>650</v>
      </c>
      <c r="P155" s="2" t="s">
        <v>465</v>
      </c>
      <c r="Q155" s="9">
        <v>2</v>
      </c>
      <c r="T155" s="26">
        <v>144</v>
      </c>
      <c r="U155" s="26">
        <v>0</v>
      </c>
      <c r="V155" s="26">
        <v>0</v>
      </c>
      <c r="W155" s="47">
        <f>T155+U155/20+V155/240</f>
        <v>144</v>
      </c>
      <c r="X155" s="47">
        <f t="shared" si="42"/>
        <v>72</v>
      </c>
      <c r="Z155" s="6">
        <f t="shared" si="43"/>
        <v>6</v>
      </c>
      <c r="AD155" s="47"/>
      <c r="AH155" s="22">
        <f>AE155+AF155/20+AG155/240</f>
        <v>0</v>
      </c>
      <c r="AI155">
        <v>6</v>
      </c>
      <c r="AJ155">
        <v>0</v>
      </c>
      <c r="AK155">
        <v>0</v>
      </c>
      <c r="AL155" s="22">
        <f t="shared" si="44"/>
        <v>6</v>
      </c>
      <c r="AZ155" s="22">
        <v>6</v>
      </c>
      <c r="BI155" s="7"/>
      <c r="BR155" s="36"/>
      <c r="BU155" s="20"/>
      <c r="BY155" s="19">
        <f t="shared" si="45"/>
        <v>144</v>
      </c>
      <c r="BZ155" s="19">
        <f t="shared" si="46"/>
        <v>72</v>
      </c>
      <c r="CL155">
        <f t="shared" si="47"/>
        <v>1401</v>
      </c>
      <c r="CM155" s="2" t="s">
        <v>373</v>
      </c>
    </row>
    <row r="156" spans="1:91" ht="12.75">
      <c r="A156" s="14">
        <v>1401</v>
      </c>
      <c r="B156" s="13" t="s">
        <v>916</v>
      </c>
      <c r="C156" s="13" t="s">
        <v>1089</v>
      </c>
      <c r="D156" s="13" t="s">
        <v>39</v>
      </c>
      <c r="E156" s="13" t="s">
        <v>238</v>
      </c>
      <c r="F156" s="2" t="s">
        <v>195</v>
      </c>
      <c r="G156" s="2">
        <v>1</v>
      </c>
      <c r="H156" s="2" t="s">
        <v>361</v>
      </c>
      <c r="I156" s="9">
        <v>2</v>
      </c>
      <c r="J156" s="22">
        <v>3.7</v>
      </c>
      <c r="K156" t="s">
        <v>1074</v>
      </c>
      <c r="L156" s="13" t="s">
        <v>277</v>
      </c>
      <c r="M156" s="2" t="s">
        <v>385</v>
      </c>
      <c r="N156" s="13" t="s">
        <v>345</v>
      </c>
      <c r="O156" s="13" t="s">
        <v>1013</v>
      </c>
      <c r="P156" s="2" t="s">
        <v>1133</v>
      </c>
      <c r="Q156" s="9">
        <v>2</v>
      </c>
      <c r="T156" s="26">
        <v>88</v>
      </c>
      <c r="U156" s="26">
        <v>16</v>
      </c>
      <c r="V156" s="26">
        <v>0</v>
      </c>
      <c r="W156" s="47">
        <f>T156+U156/20+V156/240</f>
        <v>88.8</v>
      </c>
      <c r="X156" s="47">
        <f t="shared" si="42"/>
        <v>44.4</v>
      </c>
      <c r="Z156" s="6">
        <f t="shared" si="43"/>
        <v>3.6999999999999997</v>
      </c>
      <c r="AD156" s="47"/>
      <c r="AE156">
        <v>7</v>
      </c>
      <c r="AF156">
        <v>8</v>
      </c>
      <c r="AG156">
        <v>0</v>
      </c>
      <c r="AH156" s="22">
        <f>AE156+AF156/20+AG156/240</f>
        <v>7.4</v>
      </c>
      <c r="AI156">
        <v>4</v>
      </c>
      <c r="AJ156">
        <v>14</v>
      </c>
      <c r="AK156">
        <v>0</v>
      </c>
      <c r="AL156" s="22">
        <f t="shared" si="44"/>
        <v>3.6999999999999997</v>
      </c>
      <c r="BD156" s="22">
        <v>3.7</v>
      </c>
      <c r="BR156" s="36"/>
      <c r="BU156" s="20"/>
      <c r="BY156" s="19">
        <f t="shared" si="45"/>
        <v>88.8</v>
      </c>
      <c r="BZ156" s="19">
        <f t="shared" si="46"/>
        <v>44.4</v>
      </c>
      <c r="CL156">
        <f t="shared" si="47"/>
        <v>1401</v>
      </c>
      <c r="CM156" s="2" t="s">
        <v>385</v>
      </c>
    </row>
    <row r="157" spans="1:91" ht="12.75">
      <c r="A157" s="14">
        <v>1401</v>
      </c>
      <c r="B157" s="13" t="s">
        <v>916</v>
      </c>
      <c r="C157" s="13" t="s">
        <v>1089</v>
      </c>
      <c r="D157" s="13" t="s">
        <v>39</v>
      </c>
      <c r="E157" s="13" t="s">
        <v>238</v>
      </c>
      <c r="F157" s="2" t="s">
        <v>196</v>
      </c>
      <c r="G157" s="2">
        <v>1</v>
      </c>
      <c r="H157" s="2" t="s">
        <v>361</v>
      </c>
      <c r="J157" s="22"/>
      <c r="K157" t="s">
        <v>615</v>
      </c>
      <c r="L157" s="13" t="s">
        <v>277</v>
      </c>
      <c r="M157" s="2" t="s">
        <v>589</v>
      </c>
      <c r="N157" s="13" t="s">
        <v>345</v>
      </c>
      <c r="O157" s="13" t="s">
        <v>1013</v>
      </c>
      <c r="P157" s="2" t="s">
        <v>1134</v>
      </c>
      <c r="R157" s="9">
        <v>9</v>
      </c>
      <c r="T157" s="26">
        <v>10</v>
      </c>
      <c r="U157" s="26">
        <v>16</v>
      </c>
      <c r="V157" s="26">
        <v>0</v>
      </c>
      <c r="W157" s="47">
        <f>T157+U157/20+V157/240</f>
        <v>10.8</v>
      </c>
      <c r="X157" s="47"/>
      <c r="Y157" s="22">
        <f>(W157*20)/R157</f>
        <v>24</v>
      </c>
      <c r="AD157" s="47"/>
      <c r="AF157">
        <v>18</v>
      </c>
      <c r="AG157">
        <v>0</v>
      </c>
      <c r="AH157" s="22">
        <f>AE157+AF157/20+AG157/240</f>
        <v>0.9</v>
      </c>
      <c r="AL157" s="22"/>
      <c r="AM157" s="22">
        <f>Y157/12</f>
        <v>2</v>
      </c>
      <c r="AX157" s="7"/>
      <c r="BR157" s="36"/>
      <c r="BU157" s="20"/>
      <c r="BY157" s="19">
        <f t="shared" si="45"/>
        <v>10.8</v>
      </c>
      <c r="CL157">
        <f t="shared" si="47"/>
        <v>1401</v>
      </c>
      <c r="CM157" s="2" t="s">
        <v>589</v>
      </c>
    </row>
    <row r="158" spans="1:91" ht="12.75">
      <c r="A158" s="14"/>
      <c r="E158" s="13"/>
      <c r="F158" s="2"/>
      <c r="G158" s="2"/>
      <c r="J158" s="22"/>
      <c r="M158" s="2"/>
      <c r="AD158" s="47"/>
      <c r="AH158" s="22"/>
      <c r="AL158" s="22"/>
      <c r="AM158" s="22"/>
      <c r="BR158" s="36"/>
      <c r="BU158" s="20"/>
      <c r="CM158" s="2"/>
    </row>
    <row r="159" spans="1:91" ht="12.75">
      <c r="A159" s="14">
        <v>1401</v>
      </c>
      <c r="B159" s="13" t="s">
        <v>916</v>
      </c>
      <c r="C159" s="13" t="s">
        <v>1089</v>
      </c>
      <c r="D159" s="13" t="s">
        <v>39</v>
      </c>
      <c r="E159" s="13" t="s">
        <v>238</v>
      </c>
      <c r="F159" s="2" t="s">
        <v>197</v>
      </c>
      <c r="G159" s="2">
        <v>2</v>
      </c>
      <c r="H159" s="2" t="s">
        <v>361</v>
      </c>
      <c r="I159" s="9">
        <v>1</v>
      </c>
      <c r="J159" s="22">
        <v>4.3</v>
      </c>
      <c r="K159" t="s">
        <v>411</v>
      </c>
      <c r="L159" s="13" t="s">
        <v>277</v>
      </c>
      <c r="M159" s="2" t="s">
        <v>366</v>
      </c>
      <c r="N159" s="13" t="s">
        <v>343</v>
      </c>
      <c r="O159" s="13" t="s">
        <v>299</v>
      </c>
      <c r="P159" s="2" t="s">
        <v>6</v>
      </c>
      <c r="Q159" s="9">
        <v>1</v>
      </c>
      <c r="T159" s="26">
        <v>51</v>
      </c>
      <c r="U159" s="26">
        <v>12</v>
      </c>
      <c r="V159" s="26">
        <v>0</v>
      </c>
      <c r="W159" s="47">
        <f>T159+U159/20+V159/240</f>
        <v>51.6</v>
      </c>
      <c r="X159" s="47">
        <f>W159/Q159</f>
        <v>51.6</v>
      </c>
      <c r="Z159" s="6">
        <f>X159/12</f>
        <v>4.3</v>
      </c>
      <c r="AA159">
        <v>51</v>
      </c>
      <c r="AB159">
        <v>12</v>
      </c>
      <c r="AC159">
        <v>0</v>
      </c>
      <c r="AD159" s="47">
        <f>AA159+AB159/20+AC159/240</f>
        <v>51.6</v>
      </c>
      <c r="AE159">
        <v>4</v>
      </c>
      <c r="AF159">
        <v>6</v>
      </c>
      <c r="AG159">
        <v>0</v>
      </c>
      <c r="AH159" s="22">
        <f>AE159+AF159/20+AG159/240</f>
        <v>4.3</v>
      </c>
      <c r="AI159">
        <v>4</v>
      </c>
      <c r="AJ159">
        <v>6</v>
      </c>
      <c r="AK159">
        <v>0</v>
      </c>
      <c r="AL159" s="22">
        <f aca="true" t="shared" si="48" ref="AL159:AL164">Z159*1</f>
        <v>4.3</v>
      </c>
      <c r="AM159" s="22"/>
      <c r="BR159" s="36"/>
      <c r="BU159" s="20"/>
      <c r="BY159" s="19">
        <f aca="true" t="shared" si="49" ref="BY159:BY168">W159+(BQ159*12*Q159)+(BV159*Q159)</f>
        <v>51.6</v>
      </c>
      <c r="BZ159" s="19">
        <f aca="true" t="shared" si="50" ref="BZ159:BZ164">BY159/Q159</f>
        <v>51.6</v>
      </c>
      <c r="CL159">
        <f aca="true" t="shared" si="51" ref="CL159:CL168">A159*1</f>
        <v>1401</v>
      </c>
      <c r="CM159" s="2" t="s">
        <v>366</v>
      </c>
    </row>
    <row r="160" spans="1:91" ht="12.75">
      <c r="A160" s="14">
        <v>1401</v>
      </c>
      <c r="B160" s="13" t="s">
        <v>916</v>
      </c>
      <c r="C160" s="13" t="s">
        <v>1089</v>
      </c>
      <c r="D160" s="13" t="s">
        <v>39</v>
      </c>
      <c r="E160" s="13" t="s">
        <v>238</v>
      </c>
      <c r="F160" s="2" t="s">
        <v>198</v>
      </c>
      <c r="G160" s="2">
        <v>2</v>
      </c>
      <c r="H160" s="2" t="s">
        <v>1303</v>
      </c>
      <c r="I160" s="9">
        <v>1</v>
      </c>
      <c r="J160" s="22">
        <v>3</v>
      </c>
      <c r="K160" t="s">
        <v>415</v>
      </c>
      <c r="L160" s="13" t="s">
        <v>277</v>
      </c>
      <c r="M160" s="2" t="s">
        <v>1307</v>
      </c>
      <c r="N160" s="13" t="s">
        <v>1296</v>
      </c>
      <c r="O160" s="13" t="s">
        <v>299</v>
      </c>
      <c r="P160" s="2" t="s">
        <v>6</v>
      </c>
      <c r="Q160" s="9">
        <v>1</v>
      </c>
      <c r="T160" s="26">
        <v>36</v>
      </c>
      <c r="U160" s="26">
        <v>0</v>
      </c>
      <c r="V160" s="26">
        <v>0</v>
      </c>
      <c r="W160" s="47">
        <f>T160+U160/20+V160/240</f>
        <v>36</v>
      </c>
      <c r="X160" s="47">
        <f>W160/Q160</f>
        <v>36</v>
      </c>
      <c r="Z160" s="6">
        <f>X160/12</f>
        <v>3</v>
      </c>
      <c r="AA160">
        <v>36</v>
      </c>
      <c r="AB160">
        <v>0</v>
      </c>
      <c r="AC160">
        <v>0</v>
      </c>
      <c r="AD160" s="47">
        <f>AA160+AB160/20+AC160/240</f>
        <v>36</v>
      </c>
      <c r="AE160">
        <v>3</v>
      </c>
      <c r="AF160">
        <v>0</v>
      </c>
      <c r="AG160">
        <v>0</v>
      </c>
      <c r="AH160" s="22">
        <f>AE160+AF160/20+AG160/240</f>
        <v>3</v>
      </c>
      <c r="AI160">
        <v>3</v>
      </c>
      <c r="AJ160">
        <v>0</v>
      </c>
      <c r="AK160">
        <v>0</v>
      </c>
      <c r="AL160" s="22">
        <f t="shared" si="48"/>
        <v>3</v>
      </c>
      <c r="AM160" s="22"/>
      <c r="BU160" s="20"/>
      <c r="BY160" s="19">
        <f t="shared" si="49"/>
        <v>36</v>
      </c>
      <c r="BZ160" s="19">
        <f t="shared" si="50"/>
        <v>36</v>
      </c>
      <c r="CL160">
        <f t="shared" si="51"/>
        <v>1401</v>
      </c>
      <c r="CM160" s="2" t="s">
        <v>1307</v>
      </c>
    </row>
    <row r="161" spans="1:92" ht="12.75">
      <c r="A161" s="14">
        <v>1401</v>
      </c>
      <c r="B161" s="13" t="s">
        <v>916</v>
      </c>
      <c r="C161" s="13" t="s">
        <v>1089</v>
      </c>
      <c r="D161" s="13" t="s">
        <v>39</v>
      </c>
      <c r="E161" s="13" t="s">
        <v>238</v>
      </c>
      <c r="F161" s="2" t="s">
        <v>199</v>
      </c>
      <c r="G161" s="2">
        <v>2</v>
      </c>
      <c r="H161" s="2" t="s">
        <v>1303</v>
      </c>
      <c r="I161" s="9">
        <v>2</v>
      </c>
      <c r="J161" s="22">
        <v>3.2</v>
      </c>
      <c r="K161" t="s">
        <v>711</v>
      </c>
      <c r="L161" s="13" t="s">
        <v>277</v>
      </c>
      <c r="M161" s="2" t="s">
        <v>1314</v>
      </c>
      <c r="N161" s="13" t="s">
        <v>1296</v>
      </c>
      <c r="O161" s="13" t="s">
        <v>655</v>
      </c>
      <c r="P161" s="2" t="s">
        <v>1298</v>
      </c>
      <c r="Q161" s="9">
        <v>2</v>
      </c>
      <c r="W161" s="47">
        <f>Q161*X161</f>
        <v>76.80000000000001</v>
      </c>
      <c r="X161" s="47">
        <f>12*Z161</f>
        <v>38.400000000000006</v>
      </c>
      <c r="Z161" s="6">
        <f>3+4/20</f>
        <v>3.2</v>
      </c>
      <c r="AD161" s="47"/>
      <c r="AI161">
        <v>3</v>
      </c>
      <c r="AJ161">
        <v>4</v>
      </c>
      <c r="AK161">
        <v>0</v>
      </c>
      <c r="AL161" s="22">
        <f t="shared" si="48"/>
        <v>3.2</v>
      </c>
      <c r="AM161" s="22"/>
      <c r="AY161" s="7"/>
      <c r="BF161" s="7"/>
      <c r="BG161" s="16"/>
      <c r="BH161" s="16"/>
      <c r="BI161" s="22">
        <v>3.2</v>
      </c>
      <c r="BR161" s="36"/>
      <c r="BU161" s="20"/>
      <c r="BY161" s="19">
        <f t="shared" si="49"/>
        <v>76.80000000000001</v>
      </c>
      <c r="BZ161" s="19">
        <f t="shared" si="50"/>
        <v>38.400000000000006</v>
      </c>
      <c r="CL161">
        <f t="shared" si="51"/>
        <v>1401</v>
      </c>
      <c r="CM161" s="2" t="s">
        <v>1314</v>
      </c>
      <c r="CN161" t="s">
        <v>62</v>
      </c>
    </row>
    <row r="162" spans="1:92" ht="12.75">
      <c r="A162" s="14">
        <v>1401</v>
      </c>
      <c r="B162" s="13" t="s">
        <v>916</v>
      </c>
      <c r="C162" s="13" t="s">
        <v>1089</v>
      </c>
      <c r="D162" s="13" t="s">
        <v>39</v>
      </c>
      <c r="E162" s="13" t="s">
        <v>238</v>
      </c>
      <c r="F162" s="2" t="s">
        <v>200</v>
      </c>
      <c r="G162" s="2">
        <v>2</v>
      </c>
      <c r="H162" s="2" t="s">
        <v>1303</v>
      </c>
      <c r="I162" s="9">
        <v>2</v>
      </c>
      <c r="J162" s="22">
        <v>3</v>
      </c>
      <c r="K162" t="s">
        <v>410</v>
      </c>
      <c r="L162" s="13" t="s">
        <v>277</v>
      </c>
      <c r="M162" s="2" t="s">
        <v>1307</v>
      </c>
      <c r="N162" s="13" t="s">
        <v>1296</v>
      </c>
      <c r="O162" s="13" t="s">
        <v>299</v>
      </c>
      <c r="P162" s="2" t="s">
        <v>1298</v>
      </c>
      <c r="Q162" s="9">
        <v>2</v>
      </c>
      <c r="W162" s="47">
        <f>Q162*X162</f>
        <v>72</v>
      </c>
      <c r="X162" s="47">
        <f>12*Z162</f>
        <v>36</v>
      </c>
      <c r="Z162" s="6">
        <v>3</v>
      </c>
      <c r="AD162" s="47"/>
      <c r="AI162">
        <v>3</v>
      </c>
      <c r="AJ162">
        <v>0</v>
      </c>
      <c r="AK162">
        <v>0</v>
      </c>
      <c r="AL162" s="22">
        <f t="shared" si="48"/>
        <v>3</v>
      </c>
      <c r="AM162" s="22"/>
      <c r="AY162" s="7"/>
      <c r="BF162" s="7"/>
      <c r="BG162" s="16"/>
      <c r="BH162" s="16"/>
      <c r="BI162" s="22">
        <v>3</v>
      </c>
      <c r="BR162" s="36"/>
      <c r="BU162" s="20"/>
      <c r="BY162" s="19">
        <f t="shared" si="49"/>
        <v>72</v>
      </c>
      <c r="BZ162" s="19">
        <f t="shared" si="50"/>
        <v>36</v>
      </c>
      <c r="CL162">
        <f t="shared" si="51"/>
        <v>1401</v>
      </c>
      <c r="CM162" s="2" t="s">
        <v>1307</v>
      </c>
      <c r="CN162" t="s">
        <v>58</v>
      </c>
    </row>
    <row r="163" spans="1:92" ht="12.75">
      <c r="A163" s="14">
        <v>1401</v>
      </c>
      <c r="B163" s="13" t="s">
        <v>916</v>
      </c>
      <c r="C163" s="13" t="s">
        <v>1089</v>
      </c>
      <c r="D163" s="13" t="s">
        <v>39</v>
      </c>
      <c r="E163" s="13" t="s">
        <v>238</v>
      </c>
      <c r="F163" s="2" t="s">
        <v>201</v>
      </c>
      <c r="G163" s="2">
        <v>2</v>
      </c>
      <c r="H163" s="2" t="s">
        <v>492</v>
      </c>
      <c r="I163" s="9">
        <v>2</v>
      </c>
      <c r="J163" s="22">
        <v>1.55</v>
      </c>
      <c r="K163" t="s">
        <v>485</v>
      </c>
      <c r="L163" s="13" t="s">
        <v>277</v>
      </c>
      <c r="M163" s="2" t="s">
        <v>500</v>
      </c>
      <c r="N163" s="13" t="s">
        <v>478</v>
      </c>
      <c r="O163" s="13" t="s">
        <v>653</v>
      </c>
      <c r="P163" s="2" t="s">
        <v>659</v>
      </c>
      <c r="Q163" s="9">
        <v>2</v>
      </c>
      <c r="W163" s="47">
        <f>Q163*X163</f>
        <v>37.2</v>
      </c>
      <c r="X163" s="47">
        <f>12*Z163</f>
        <v>18.6</v>
      </c>
      <c r="Z163" s="6">
        <f>1+11/20</f>
        <v>1.55</v>
      </c>
      <c r="AA163">
        <v>18</v>
      </c>
      <c r="AB163">
        <v>12</v>
      </c>
      <c r="AC163">
        <v>0</v>
      </c>
      <c r="AD163" s="47">
        <f>AA163+AB163/20+AC163/240</f>
        <v>18.6</v>
      </c>
      <c r="AI163">
        <v>1</v>
      </c>
      <c r="AJ163">
        <v>11</v>
      </c>
      <c r="AK163">
        <v>0</v>
      </c>
      <c r="AL163" s="22">
        <f t="shared" si="48"/>
        <v>1.55</v>
      </c>
      <c r="AM163" s="22"/>
      <c r="AY163" s="7"/>
      <c r="BF163" s="7"/>
      <c r="BG163" s="16"/>
      <c r="BH163" s="16"/>
      <c r="BI163" s="22">
        <v>1.55</v>
      </c>
      <c r="BR163" s="36"/>
      <c r="BU163" s="20"/>
      <c r="BY163" s="19">
        <f t="shared" si="49"/>
        <v>37.2</v>
      </c>
      <c r="BZ163" s="19">
        <f t="shared" si="50"/>
        <v>18.6</v>
      </c>
      <c r="CL163">
        <f t="shared" si="51"/>
        <v>1401</v>
      </c>
      <c r="CM163" s="2" t="s">
        <v>500</v>
      </c>
      <c r="CN163" t="s">
        <v>31</v>
      </c>
    </row>
    <row r="164" spans="1:91" ht="12.75">
      <c r="A164" s="14">
        <v>1401</v>
      </c>
      <c r="B164" s="13" t="s">
        <v>916</v>
      </c>
      <c r="C164" s="13" t="s">
        <v>1089</v>
      </c>
      <c r="D164" s="13" t="s">
        <v>39</v>
      </c>
      <c r="E164" s="13" t="s">
        <v>238</v>
      </c>
      <c r="F164" s="2" t="s">
        <v>202</v>
      </c>
      <c r="G164" s="2">
        <v>2</v>
      </c>
      <c r="H164" s="2" t="s">
        <v>492</v>
      </c>
      <c r="I164" s="9">
        <v>2</v>
      </c>
      <c r="J164" s="22">
        <v>1.55</v>
      </c>
      <c r="K164" t="s">
        <v>489</v>
      </c>
      <c r="L164" s="13" t="s">
        <v>277</v>
      </c>
      <c r="M164" s="2" t="s">
        <v>506</v>
      </c>
      <c r="N164" s="13" t="s">
        <v>478</v>
      </c>
      <c r="O164" s="13" t="s">
        <v>1024</v>
      </c>
      <c r="P164" s="2" t="s">
        <v>659</v>
      </c>
      <c r="Q164" s="9">
        <v>2</v>
      </c>
      <c r="W164" s="47">
        <f>Q164*X164</f>
        <v>37.2</v>
      </c>
      <c r="X164" s="47">
        <f>12*Z164</f>
        <v>18.6</v>
      </c>
      <c r="Z164" s="6">
        <f>1+11/20</f>
        <v>1.55</v>
      </c>
      <c r="AA164">
        <v>18</v>
      </c>
      <c r="AB164">
        <v>12</v>
      </c>
      <c r="AC164">
        <v>0</v>
      </c>
      <c r="AD164" s="47">
        <f>AA164+AB164/20+AC164/240</f>
        <v>18.6</v>
      </c>
      <c r="AI164">
        <v>1</v>
      </c>
      <c r="AJ164">
        <v>11</v>
      </c>
      <c r="AK164">
        <v>0</v>
      </c>
      <c r="AL164" s="22">
        <f t="shared" si="48"/>
        <v>1.55</v>
      </c>
      <c r="AM164" s="22"/>
      <c r="AY164" s="7"/>
      <c r="BF164" s="7"/>
      <c r="BG164" s="16"/>
      <c r="BH164" s="16"/>
      <c r="BI164" s="22">
        <v>1.55</v>
      </c>
      <c r="BR164" s="36"/>
      <c r="BU164" s="20"/>
      <c r="BY164" s="19">
        <f t="shared" si="49"/>
        <v>37.2</v>
      </c>
      <c r="BZ164" s="19">
        <f t="shared" si="50"/>
        <v>18.6</v>
      </c>
      <c r="CL164">
        <f t="shared" si="51"/>
        <v>1401</v>
      </c>
      <c r="CM164" s="2" t="s">
        <v>506</v>
      </c>
    </row>
    <row r="165" spans="1:91" ht="12.75">
      <c r="A165" s="14">
        <v>1401</v>
      </c>
      <c r="B165" s="13" t="s">
        <v>916</v>
      </c>
      <c r="C165" s="13" t="s">
        <v>1089</v>
      </c>
      <c r="D165" s="13" t="s">
        <v>39</v>
      </c>
      <c r="E165" s="13" t="s">
        <v>238</v>
      </c>
      <c r="F165" s="2" t="s">
        <v>203</v>
      </c>
      <c r="G165" s="2">
        <v>2</v>
      </c>
      <c r="H165" s="2" t="s">
        <v>492</v>
      </c>
      <c r="K165" t="s">
        <v>611</v>
      </c>
      <c r="L165" s="13" t="s">
        <v>277</v>
      </c>
      <c r="M165" s="2" t="s">
        <v>595</v>
      </c>
      <c r="N165" s="13" t="s">
        <v>478</v>
      </c>
      <c r="O165" s="13" t="s">
        <v>6</v>
      </c>
      <c r="P165" s="2" t="s">
        <v>661</v>
      </c>
      <c r="R165" s="9">
        <v>9</v>
      </c>
      <c r="T165" s="26">
        <v>5</v>
      </c>
      <c r="U165" s="26">
        <v>2</v>
      </c>
      <c r="V165" s="26">
        <v>0</v>
      </c>
      <c r="W165" s="47">
        <f>T165+U165/20+V165/240</f>
        <v>5.1</v>
      </c>
      <c r="X165" s="47"/>
      <c r="Y165" s="22">
        <f>(W165*20)/R165</f>
        <v>11.333333333333334</v>
      </c>
      <c r="AD165" s="47"/>
      <c r="AF165">
        <v>8</v>
      </c>
      <c r="AG165">
        <v>6</v>
      </c>
      <c r="AH165" s="22">
        <f>AE165+AF165/20+AG165/240</f>
        <v>0.42500000000000004</v>
      </c>
      <c r="AM165" s="22">
        <f>Y165/12</f>
        <v>0.9444444444444445</v>
      </c>
      <c r="BU165" s="20"/>
      <c r="BY165" s="19">
        <f t="shared" si="49"/>
        <v>5.1</v>
      </c>
      <c r="CL165">
        <f t="shared" si="51"/>
        <v>1401</v>
      </c>
      <c r="CM165" s="2" t="s">
        <v>595</v>
      </c>
    </row>
    <row r="166" spans="1:91" ht="12.75">
      <c r="A166" s="14">
        <v>1401</v>
      </c>
      <c r="B166" s="13" t="s">
        <v>916</v>
      </c>
      <c r="C166" s="13" t="s">
        <v>1089</v>
      </c>
      <c r="D166" s="13" t="s">
        <v>39</v>
      </c>
      <c r="E166" s="13" t="s">
        <v>238</v>
      </c>
      <c r="F166" s="2" t="s">
        <v>189</v>
      </c>
      <c r="G166" s="2">
        <v>2</v>
      </c>
      <c r="H166" s="2" t="s">
        <v>492</v>
      </c>
      <c r="I166" s="9">
        <v>1</v>
      </c>
      <c r="J166" s="22">
        <v>1.55</v>
      </c>
      <c r="K166" t="s">
        <v>956</v>
      </c>
      <c r="L166" s="13" t="s">
        <v>277</v>
      </c>
      <c r="M166" s="2" t="s">
        <v>503</v>
      </c>
      <c r="N166" s="13" t="s">
        <v>478</v>
      </c>
      <c r="O166" s="13" t="s">
        <v>946</v>
      </c>
      <c r="P166" s="2" t="s">
        <v>234</v>
      </c>
      <c r="Q166" s="9">
        <v>1</v>
      </c>
      <c r="W166" s="47">
        <f>Q166*X166</f>
        <v>18.6</v>
      </c>
      <c r="X166" s="47">
        <f>12*Z166</f>
        <v>18.6</v>
      </c>
      <c r="Z166" s="6">
        <f>1+11/20</f>
        <v>1.55</v>
      </c>
      <c r="AD166" s="47"/>
      <c r="AE166">
        <v>1</v>
      </c>
      <c r="AF166">
        <v>11</v>
      </c>
      <c r="AG166">
        <v>0</v>
      </c>
      <c r="AH166" s="22">
        <f>AE166+AF166/20+AG166/240</f>
        <v>1.55</v>
      </c>
      <c r="AI166">
        <v>1</v>
      </c>
      <c r="AJ166">
        <v>11</v>
      </c>
      <c r="AK166">
        <v>0</v>
      </c>
      <c r="AL166" s="22">
        <f>Z166*1</f>
        <v>1.55</v>
      </c>
      <c r="AM166" s="22"/>
      <c r="AZ166" s="7"/>
      <c r="BA166" s="16"/>
      <c r="BB166" s="16"/>
      <c r="BI166" s="22">
        <v>1.55</v>
      </c>
      <c r="BR166" s="36"/>
      <c r="BU166" s="20"/>
      <c r="BY166" s="19">
        <f t="shared" si="49"/>
        <v>18.6</v>
      </c>
      <c r="BZ166" s="19">
        <f>BY166/Q166</f>
        <v>18.6</v>
      </c>
      <c r="CL166">
        <f t="shared" si="51"/>
        <v>1401</v>
      </c>
      <c r="CM166" s="2" t="s">
        <v>503</v>
      </c>
    </row>
    <row r="167" spans="1:91" ht="12.75">
      <c r="A167" s="14">
        <v>1401</v>
      </c>
      <c r="B167" s="13" t="s">
        <v>916</v>
      </c>
      <c r="C167" s="13" t="s">
        <v>1089</v>
      </c>
      <c r="D167" s="13" t="s">
        <v>39</v>
      </c>
      <c r="E167" s="13" t="s">
        <v>238</v>
      </c>
      <c r="F167" s="2" t="s">
        <v>190</v>
      </c>
      <c r="G167" s="2">
        <v>2</v>
      </c>
      <c r="H167" s="2" t="s">
        <v>492</v>
      </c>
      <c r="I167" s="9">
        <v>1</v>
      </c>
      <c r="J167" s="22">
        <v>1.55</v>
      </c>
      <c r="K167" t="s">
        <v>1068</v>
      </c>
      <c r="L167" s="13" t="s">
        <v>277</v>
      </c>
      <c r="M167" s="2" t="s">
        <v>504</v>
      </c>
      <c r="N167" s="13" t="s">
        <v>478</v>
      </c>
      <c r="O167" s="13" t="s">
        <v>1013</v>
      </c>
      <c r="P167" s="2" t="s">
        <v>1285</v>
      </c>
      <c r="Q167" s="9">
        <v>1</v>
      </c>
      <c r="W167" s="47">
        <f>Q167*X167</f>
        <v>18.6</v>
      </c>
      <c r="X167" s="47">
        <f>12*Z167</f>
        <v>18.6</v>
      </c>
      <c r="Z167" s="6">
        <f>1+11/20</f>
        <v>1.55</v>
      </c>
      <c r="AD167" s="47"/>
      <c r="AE167">
        <v>1</v>
      </c>
      <c r="AF167">
        <v>11</v>
      </c>
      <c r="AG167">
        <v>0</v>
      </c>
      <c r="AH167" s="22">
        <f>AE167+AF167/20+AG167/240</f>
        <v>1.55</v>
      </c>
      <c r="AI167">
        <v>1</v>
      </c>
      <c r="AJ167">
        <v>11</v>
      </c>
      <c r="AK167">
        <v>0</v>
      </c>
      <c r="AL167" s="22">
        <f>Z167*1</f>
        <v>1.55</v>
      </c>
      <c r="AM167" s="22"/>
      <c r="AZ167" s="7"/>
      <c r="BA167" s="16"/>
      <c r="BB167" s="16"/>
      <c r="BI167" s="22">
        <v>1.55</v>
      </c>
      <c r="BR167" s="36"/>
      <c r="BU167" s="20"/>
      <c r="BY167" s="19">
        <f t="shared" si="49"/>
        <v>18.6</v>
      </c>
      <c r="BZ167" s="19">
        <f>BY167/Q167</f>
        <v>18.6</v>
      </c>
      <c r="CL167">
        <f t="shared" si="51"/>
        <v>1401</v>
      </c>
      <c r="CM167" s="2" t="s">
        <v>504</v>
      </c>
    </row>
    <row r="168" spans="1:92" ht="12.75">
      <c r="A168" s="14">
        <v>1401</v>
      </c>
      <c r="B168" s="13" t="s">
        <v>916</v>
      </c>
      <c r="C168" s="13" t="s">
        <v>1089</v>
      </c>
      <c r="D168" s="13" t="s">
        <v>39</v>
      </c>
      <c r="E168" s="13" t="s">
        <v>238</v>
      </c>
      <c r="F168" s="2" t="s">
        <v>191</v>
      </c>
      <c r="G168" s="2">
        <v>2</v>
      </c>
      <c r="H168" s="2" t="s">
        <v>361</v>
      </c>
      <c r="I168" s="9">
        <v>2</v>
      </c>
      <c r="J168" s="22">
        <v>0.9</v>
      </c>
      <c r="K168" t="s">
        <v>429</v>
      </c>
      <c r="L168" s="13" t="s">
        <v>277</v>
      </c>
      <c r="M168" s="2" t="s">
        <v>367</v>
      </c>
      <c r="N168" s="13" t="s">
        <v>345</v>
      </c>
      <c r="O168" s="13" t="s">
        <v>6</v>
      </c>
      <c r="P168" s="2" t="s">
        <v>1012</v>
      </c>
      <c r="Q168" s="9">
        <v>2</v>
      </c>
      <c r="R168" s="5">
        <v>18</v>
      </c>
      <c r="W168" s="47">
        <f>Q168*X168</f>
        <v>21.6</v>
      </c>
      <c r="X168" s="47">
        <f>Z168*12</f>
        <v>10.8</v>
      </c>
      <c r="Y168" s="22">
        <f>(W168*20)/R168</f>
        <v>24</v>
      </c>
      <c r="Z168" s="6">
        <f>(1+16/20)/2</f>
        <v>0.9</v>
      </c>
      <c r="AD168" s="47"/>
      <c r="AE168">
        <v>1</v>
      </c>
      <c r="AF168">
        <v>16</v>
      </c>
      <c r="AG168">
        <v>0</v>
      </c>
      <c r="AH168" s="22">
        <f>AE168+AF168/20+AG168/240</f>
        <v>1.8</v>
      </c>
      <c r="AL168" s="22">
        <f>Z168*1</f>
        <v>0.9</v>
      </c>
      <c r="AM168" s="22">
        <f>Y168/12</f>
        <v>2</v>
      </c>
      <c r="BD168" s="7"/>
      <c r="BI168" s="22">
        <v>0.9</v>
      </c>
      <c r="BR168" s="36"/>
      <c r="BU168" s="20"/>
      <c r="BY168" s="19">
        <f t="shared" si="49"/>
        <v>21.6</v>
      </c>
      <c r="BZ168" s="19">
        <f>BY168/Q168</f>
        <v>10.8</v>
      </c>
      <c r="CL168">
        <f t="shared" si="51"/>
        <v>1401</v>
      </c>
      <c r="CM168" s="2" t="s">
        <v>367</v>
      </c>
      <c r="CN168" t="s">
        <v>890</v>
      </c>
    </row>
    <row r="169" spans="1:91" ht="12.75">
      <c r="A169" s="18"/>
      <c r="E169" s="13"/>
      <c r="F169" s="35"/>
      <c r="G169" s="2"/>
      <c r="M169" s="2"/>
      <c r="W169" s="47"/>
      <c r="X169" s="47"/>
      <c r="Z169" s="6"/>
      <c r="AD169" s="47"/>
      <c r="AM169" s="22"/>
      <c r="BD169" s="7"/>
      <c r="BR169" s="36"/>
      <c r="BU169" s="20"/>
      <c r="CM169" s="2"/>
    </row>
    <row r="170" spans="1:92" ht="12.75">
      <c r="A170" s="18">
        <v>1402</v>
      </c>
      <c r="B170" s="13" t="s">
        <v>831</v>
      </c>
      <c r="C170" s="13" t="s">
        <v>1089</v>
      </c>
      <c r="D170" s="13" t="s">
        <v>39</v>
      </c>
      <c r="E170" s="13" t="s">
        <v>242</v>
      </c>
      <c r="F170" s="35" t="s">
        <v>204</v>
      </c>
      <c r="G170" s="2">
        <v>1</v>
      </c>
      <c r="H170" s="2" t="s">
        <v>361</v>
      </c>
      <c r="I170" s="9">
        <v>7.5</v>
      </c>
      <c r="J170" s="22">
        <v>14</v>
      </c>
      <c r="K170" s="2" t="s">
        <v>1075</v>
      </c>
      <c r="L170" s="13" t="s">
        <v>277</v>
      </c>
      <c r="M170" s="2" t="s">
        <v>388</v>
      </c>
      <c r="N170" s="13" t="s">
        <v>1105</v>
      </c>
      <c r="O170" s="13" t="s">
        <v>1018</v>
      </c>
      <c r="P170" s="2" t="s">
        <v>1325</v>
      </c>
      <c r="Q170" s="9">
        <v>7.5</v>
      </c>
      <c r="W170" s="47">
        <f>Q170*X170</f>
        <v>1260</v>
      </c>
      <c r="X170" s="47">
        <f>Z170*12</f>
        <v>168</v>
      </c>
      <c r="Z170" s="6">
        <v>14</v>
      </c>
      <c r="AD170" s="47"/>
      <c r="AH170" s="22"/>
      <c r="AI170">
        <v>14</v>
      </c>
      <c r="AJ170">
        <v>0</v>
      </c>
      <c r="AK170">
        <v>0</v>
      </c>
      <c r="AL170" s="22">
        <f>Z170*1</f>
        <v>14</v>
      </c>
      <c r="AM170" s="22"/>
      <c r="AW170" s="22">
        <v>14</v>
      </c>
      <c r="BI170" s="22"/>
      <c r="BR170" s="36"/>
      <c r="BU170" s="20"/>
      <c r="BY170" s="19">
        <f>W170+(BQ170*12*Q170)+(BV170*Q170)</f>
        <v>1260</v>
      </c>
      <c r="BZ170" s="19">
        <f>BY170/Q170</f>
        <v>168</v>
      </c>
      <c r="CL170">
        <f>A170*1</f>
        <v>1402</v>
      </c>
      <c r="CM170" s="2" t="s">
        <v>388</v>
      </c>
      <c r="CN170" t="s">
        <v>66</v>
      </c>
    </row>
    <row r="171" spans="1:92" ht="12.75">
      <c r="A171" s="18">
        <v>1402</v>
      </c>
      <c r="B171" s="13" t="s">
        <v>831</v>
      </c>
      <c r="C171" s="13" t="s">
        <v>1089</v>
      </c>
      <c r="D171" s="13" t="s">
        <v>39</v>
      </c>
      <c r="E171" s="13" t="s">
        <v>242</v>
      </c>
      <c r="F171" s="35" t="s">
        <v>205</v>
      </c>
      <c r="G171" s="2">
        <v>1</v>
      </c>
      <c r="H171" s="2" t="s">
        <v>361</v>
      </c>
      <c r="I171" s="9">
        <v>7.5</v>
      </c>
      <c r="J171" s="22">
        <v>9.5</v>
      </c>
      <c r="K171" s="2" t="s">
        <v>1351</v>
      </c>
      <c r="L171" s="13" t="s">
        <v>277</v>
      </c>
      <c r="M171" s="2" t="s">
        <v>394</v>
      </c>
      <c r="N171" s="13" t="s">
        <v>343</v>
      </c>
      <c r="O171" s="13" t="s">
        <v>1287</v>
      </c>
      <c r="P171" s="2" t="s">
        <v>1331</v>
      </c>
      <c r="Q171" s="9">
        <v>7.5</v>
      </c>
      <c r="W171" s="47">
        <f>Q171*X171</f>
        <v>855</v>
      </c>
      <c r="X171" s="47">
        <f>Z171*12</f>
        <v>114</v>
      </c>
      <c r="Z171" s="6">
        <f>9+10/20</f>
        <v>9.5</v>
      </c>
      <c r="AD171" s="47"/>
      <c r="AH171" s="22"/>
      <c r="AI171">
        <v>9</v>
      </c>
      <c r="AJ171">
        <v>10</v>
      </c>
      <c r="AK171">
        <v>0</v>
      </c>
      <c r="AL171" s="22">
        <f>Z171*1</f>
        <v>9.5</v>
      </c>
      <c r="AM171" s="22"/>
      <c r="BI171" s="22"/>
      <c r="BR171" s="36"/>
      <c r="BU171" s="20"/>
      <c r="BY171" s="19">
        <f>W171+(BQ171*12*Q171)+(BV171*Q171)</f>
        <v>855</v>
      </c>
      <c r="BZ171" s="19">
        <f>BY171/Q171</f>
        <v>114</v>
      </c>
      <c r="CL171">
        <f>A171*1</f>
        <v>1402</v>
      </c>
      <c r="CM171" s="2" t="s">
        <v>394</v>
      </c>
      <c r="CN171" t="s">
        <v>13</v>
      </c>
    </row>
    <row r="172" spans="1:91" ht="12.75">
      <c r="A172" s="18">
        <v>1402</v>
      </c>
      <c r="B172" s="13" t="s">
        <v>831</v>
      </c>
      <c r="C172" s="13" t="s">
        <v>1089</v>
      </c>
      <c r="D172" s="13" t="s">
        <v>39</v>
      </c>
      <c r="E172" s="13" t="s">
        <v>242</v>
      </c>
      <c r="F172" s="35" t="s">
        <v>216</v>
      </c>
      <c r="G172" s="2">
        <v>1</v>
      </c>
      <c r="H172" s="2" t="s">
        <v>1266</v>
      </c>
      <c r="I172" s="9">
        <v>7.5</v>
      </c>
      <c r="J172" s="22">
        <v>6</v>
      </c>
      <c r="K172" s="2" t="s">
        <v>1348</v>
      </c>
      <c r="L172" s="13" t="s">
        <v>277</v>
      </c>
      <c r="M172" s="2" t="s">
        <v>1269</v>
      </c>
      <c r="N172" s="13" t="s">
        <v>1278</v>
      </c>
      <c r="O172" s="13" t="s">
        <v>1284</v>
      </c>
      <c r="P172" s="2" t="s">
        <v>1329</v>
      </c>
      <c r="Q172" s="9">
        <v>7.5</v>
      </c>
      <c r="T172" s="26">
        <v>540</v>
      </c>
      <c r="U172" s="26">
        <v>0</v>
      </c>
      <c r="V172" s="26">
        <v>0</v>
      </c>
      <c r="W172" s="47">
        <f>T172+U172/20+V172/240</f>
        <v>540</v>
      </c>
      <c r="X172" s="47">
        <f>W172/Q172</f>
        <v>72</v>
      </c>
      <c r="Z172" s="6">
        <f>X172/12</f>
        <v>6</v>
      </c>
      <c r="AD172" s="47"/>
      <c r="AE172">
        <v>45</v>
      </c>
      <c r="AF172">
        <v>0</v>
      </c>
      <c r="AG172">
        <v>0</v>
      </c>
      <c r="AH172" s="22">
        <f>AE172+AF172/20+AG172/240</f>
        <v>45</v>
      </c>
      <c r="AI172">
        <v>6</v>
      </c>
      <c r="AJ172">
        <v>0</v>
      </c>
      <c r="AK172">
        <v>0</v>
      </c>
      <c r="AL172" s="22">
        <f>Z172*1</f>
        <v>6</v>
      </c>
      <c r="AM172" s="22"/>
      <c r="BI172" s="7"/>
      <c r="BR172" s="36"/>
      <c r="BU172" s="20"/>
      <c r="BY172" s="19">
        <f>W172+(BQ172*12*Q172)+(BV172*Q172)</f>
        <v>540</v>
      </c>
      <c r="BZ172" s="19">
        <f>BY172/Q172</f>
        <v>72</v>
      </c>
      <c r="CL172">
        <f>A172*1</f>
        <v>1402</v>
      </c>
      <c r="CM172" s="2" t="s">
        <v>1269</v>
      </c>
    </row>
    <row r="173" spans="1:92" ht="12.75">
      <c r="A173" s="18">
        <v>1402</v>
      </c>
      <c r="B173" s="13" t="s">
        <v>831</v>
      </c>
      <c r="C173" s="13" t="s">
        <v>1089</v>
      </c>
      <c r="D173" s="13" t="s">
        <v>39</v>
      </c>
      <c r="E173" s="13" t="s">
        <v>242</v>
      </c>
      <c r="F173" s="35" t="s">
        <v>217</v>
      </c>
      <c r="G173" s="2">
        <v>1</v>
      </c>
      <c r="H173" s="2" t="s">
        <v>361</v>
      </c>
      <c r="I173" s="9">
        <v>3</v>
      </c>
      <c r="J173" s="22">
        <v>14</v>
      </c>
      <c r="K173" s="2" t="s">
        <v>1076</v>
      </c>
      <c r="L173" s="13" t="s">
        <v>277</v>
      </c>
      <c r="M173" s="2" t="s">
        <v>387</v>
      </c>
      <c r="N173" s="13" t="s">
        <v>1105</v>
      </c>
      <c r="O173" s="13" t="s">
        <v>1018</v>
      </c>
      <c r="P173" s="2" t="s">
        <v>1254</v>
      </c>
      <c r="Q173" s="9">
        <v>3</v>
      </c>
      <c r="T173" s="26">
        <v>504</v>
      </c>
      <c r="U173" s="26">
        <v>0</v>
      </c>
      <c r="V173" s="26">
        <v>0</v>
      </c>
      <c r="W173" s="47">
        <f>T173+U173/20+V173/240</f>
        <v>504</v>
      </c>
      <c r="X173" s="47">
        <f>W173/Q173</f>
        <v>168</v>
      </c>
      <c r="Z173" s="6">
        <f>X173/12</f>
        <v>14</v>
      </c>
      <c r="AD173" s="47"/>
      <c r="AE173">
        <v>42</v>
      </c>
      <c r="AF173">
        <v>0</v>
      </c>
      <c r="AG173">
        <v>0</v>
      </c>
      <c r="AH173" s="22">
        <f>AE173+AF173/20+AG173/240</f>
        <v>42</v>
      </c>
      <c r="AI173">
        <v>14</v>
      </c>
      <c r="AJ173">
        <v>0</v>
      </c>
      <c r="AK173">
        <v>0</v>
      </c>
      <c r="AL173" s="22">
        <f>Z173*1</f>
        <v>14</v>
      </c>
      <c r="AM173" s="22"/>
      <c r="AW173" s="22">
        <v>14</v>
      </c>
      <c r="BA173" s="22">
        <v>14</v>
      </c>
      <c r="BI173" s="7"/>
      <c r="BR173" s="36"/>
      <c r="BU173" s="20"/>
      <c r="BY173" s="19">
        <f>W173+(BQ173*12*Q173)+(BV173*Q173)</f>
        <v>504</v>
      </c>
      <c r="BZ173" s="19">
        <f>BY173/Q173</f>
        <v>168</v>
      </c>
      <c r="CL173">
        <f>A173*1</f>
        <v>1402</v>
      </c>
      <c r="CM173" s="2" t="s">
        <v>387</v>
      </c>
      <c r="CN173" t="s">
        <v>893</v>
      </c>
    </row>
    <row r="174" spans="1:92" ht="12.75">
      <c r="A174" s="18">
        <v>1402</v>
      </c>
      <c r="B174" s="13" t="s">
        <v>831</v>
      </c>
      <c r="C174" s="13" t="s">
        <v>1089</v>
      </c>
      <c r="D174" s="13" t="s">
        <v>39</v>
      </c>
      <c r="E174" s="13" t="s">
        <v>242</v>
      </c>
      <c r="F174" s="35" t="s">
        <v>218</v>
      </c>
      <c r="G174" s="2">
        <v>1</v>
      </c>
      <c r="H174" s="2" t="s">
        <v>361</v>
      </c>
      <c r="I174" s="9">
        <v>1</v>
      </c>
      <c r="J174" s="22">
        <v>6</v>
      </c>
      <c r="K174" s="2" t="s">
        <v>708</v>
      </c>
      <c r="L174" s="13" t="s">
        <v>277</v>
      </c>
      <c r="M174" s="2" t="s">
        <v>378</v>
      </c>
      <c r="N174" s="13" t="s">
        <v>345</v>
      </c>
      <c r="O174" s="13" t="s">
        <v>655</v>
      </c>
      <c r="P174" s="2" t="s">
        <v>465</v>
      </c>
      <c r="Q174" s="9">
        <v>1</v>
      </c>
      <c r="R174" s="9">
        <v>12</v>
      </c>
      <c r="T174" s="26">
        <v>96</v>
      </c>
      <c r="U174" s="26">
        <v>0</v>
      </c>
      <c r="V174" s="26">
        <v>0</v>
      </c>
      <c r="W174" s="47">
        <f>T174+U174/20+V174/240</f>
        <v>96</v>
      </c>
      <c r="X174" s="47">
        <f>Z174*12</f>
        <v>72</v>
      </c>
      <c r="Y174" s="22">
        <f>((W174-X174)*20)/R174</f>
        <v>40</v>
      </c>
      <c r="Z174" s="6">
        <v>6</v>
      </c>
      <c r="AD174" s="47"/>
      <c r="AE174">
        <v>8</v>
      </c>
      <c r="AF174">
        <v>0</v>
      </c>
      <c r="AG174">
        <v>0</v>
      </c>
      <c r="AH174" s="22">
        <f>AE174+AF174/20+AG174/240</f>
        <v>8</v>
      </c>
      <c r="AI174">
        <v>6</v>
      </c>
      <c r="AJ174">
        <v>0</v>
      </c>
      <c r="AK174">
        <v>0</v>
      </c>
      <c r="AL174" s="22">
        <f>Z174*1</f>
        <v>6</v>
      </c>
      <c r="AM174" s="22">
        <f>Y174/12</f>
        <v>3.3333333333333335</v>
      </c>
      <c r="AZ174" s="22">
        <v>6</v>
      </c>
      <c r="BI174" s="7"/>
      <c r="BR174" s="36"/>
      <c r="BU174" s="20"/>
      <c r="BY174" s="19">
        <f>W174+(BQ174*12*Q174)+(BV174*Q174)</f>
        <v>96</v>
      </c>
      <c r="BZ174" s="19">
        <v>72</v>
      </c>
      <c r="CL174">
        <f>A174*1</f>
        <v>1402</v>
      </c>
      <c r="CM174" s="2" t="s">
        <v>378</v>
      </c>
      <c r="CN174" t="s">
        <v>65</v>
      </c>
    </row>
    <row r="175" spans="1:91" ht="12.75">
      <c r="A175" s="18"/>
      <c r="E175" s="13"/>
      <c r="F175" s="35"/>
      <c r="G175" s="2"/>
      <c r="J175" s="22"/>
      <c r="M175" s="2"/>
      <c r="AD175" s="47"/>
      <c r="AH175" s="22"/>
      <c r="AL175" s="22"/>
      <c r="AM175" s="22"/>
      <c r="BU175" s="20"/>
      <c r="CM175" s="2"/>
    </row>
    <row r="176" spans="1:91" ht="12.75">
      <c r="A176" s="18">
        <v>1402</v>
      </c>
      <c r="B176" s="13" t="s">
        <v>831</v>
      </c>
      <c r="C176" s="13" t="s">
        <v>1089</v>
      </c>
      <c r="D176" s="13" t="s">
        <v>39</v>
      </c>
      <c r="E176" s="13" t="s">
        <v>242</v>
      </c>
      <c r="F176" s="35" t="s">
        <v>219</v>
      </c>
      <c r="G176" s="2">
        <v>2</v>
      </c>
      <c r="H176" s="2" t="s">
        <v>361</v>
      </c>
      <c r="I176" s="9">
        <v>2</v>
      </c>
      <c r="J176" s="22">
        <v>4.5</v>
      </c>
      <c r="K176" s="2" t="s">
        <v>402</v>
      </c>
      <c r="L176" s="13" t="s">
        <v>277</v>
      </c>
      <c r="M176" s="2" t="s">
        <v>366</v>
      </c>
      <c r="N176" s="13" t="s">
        <v>343</v>
      </c>
      <c r="O176" s="13" t="s">
        <v>299</v>
      </c>
      <c r="P176" s="2" t="s">
        <v>1133</v>
      </c>
      <c r="Q176" s="9">
        <v>2</v>
      </c>
      <c r="T176" s="26">
        <v>108</v>
      </c>
      <c r="U176" s="26">
        <v>0</v>
      </c>
      <c r="V176" s="26">
        <v>0</v>
      </c>
      <c r="W176" s="47">
        <f>T176+U176/20+V176/240</f>
        <v>108</v>
      </c>
      <c r="X176" s="47">
        <f>W176/Q176</f>
        <v>54</v>
      </c>
      <c r="Z176" s="6">
        <f>X176/12</f>
        <v>4.5</v>
      </c>
      <c r="AE176">
        <v>9</v>
      </c>
      <c r="AF176">
        <v>0</v>
      </c>
      <c r="AG176">
        <v>0</v>
      </c>
      <c r="AH176" s="22">
        <f>AE176+AF176/20+AG176/240</f>
        <v>9</v>
      </c>
      <c r="AI176">
        <v>4</v>
      </c>
      <c r="AJ176">
        <v>10</v>
      </c>
      <c r="AK176">
        <v>0</v>
      </c>
      <c r="AL176" s="22">
        <f>Z176*1</f>
        <v>4.5</v>
      </c>
      <c r="AM176" s="22"/>
      <c r="AZ176" s="7"/>
      <c r="BA176" s="16"/>
      <c r="BB176" s="16"/>
      <c r="BD176" s="22">
        <v>4.5</v>
      </c>
      <c r="BR176" s="36"/>
      <c r="BU176" s="20"/>
      <c r="BY176" s="19">
        <f aca="true" t="shared" si="52" ref="BY176:BY185">W176+(BQ176*12*Q176)+(BV176*Q176)</f>
        <v>108</v>
      </c>
      <c r="BZ176" s="19">
        <f>BY176/Q176</f>
        <v>54</v>
      </c>
      <c r="CL176">
        <f aca="true" t="shared" si="53" ref="CL176:CL185">A176*1</f>
        <v>1402</v>
      </c>
      <c r="CM176" s="2" t="s">
        <v>366</v>
      </c>
    </row>
    <row r="177" spans="1:91" ht="12.75">
      <c r="A177" s="18">
        <v>1402</v>
      </c>
      <c r="B177" s="13" t="s">
        <v>831</v>
      </c>
      <c r="C177" s="13" t="s">
        <v>1089</v>
      </c>
      <c r="D177" s="13" t="s">
        <v>39</v>
      </c>
      <c r="E177" s="13" t="s">
        <v>242</v>
      </c>
      <c r="F177" s="35" t="s">
        <v>220</v>
      </c>
      <c r="G177" s="2">
        <v>2</v>
      </c>
      <c r="H177" s="2" t="s">
        <v>1377</v>
      </c>
      <c r="K177" s="2" t="s">
        <v>593</v>
      </c>
      <c r="L177" s="13" t="s">
        <v>277</v>
      </c>
      <c r="M177" s="2" t="s">
        <v>624</v>
      </c>
      <c r="N177" s="13" t="s">
        <v>1374</v>
      </c>
      <c r="O177" s="13" t="s">
        <v>278</v>
      </c>
      <c r="P177" s="2" t="s">
        <v>6</v>
      </c>
      <c r="R177" s="9">
        <v>9</v>
      </c>
      <c r="W177" s="47">
        <f>(1+16/20)*12</f>
        <v>21.6</v>
      </c>
      <c r="Y177" s="22">
        <f>(W177*20)/R177</f>
        <v>48</v>
      </c>
      <c r="AE177">
        <v>1</v>
      </c>
      <c r="AF177">
        <v>16</v>
      </c>
      <c r="AG177">
        <v>0</v>
      </c>
      <c r="AH177" s="22">
        <f>AE177+AF177/20+AG177/240</f>
        <v>1.8</v>
      </c>
      <c r="AM177" s="22">
        <f>Y177/12</f>
        <v>4</v>
      </c>
      <c r="BU177" s="20"/>
      <c r="BY177" s="19">
        <f t="shared" si="52"/>
        <v>21.6</v>
      </c>
      <c r="CL177">
        <f t="shared" si="53"/>
        <v>1402</v>
      </c>
      <c r="CM177" s="2" t="s">
        <v>624</v>
      </c>
    </row>
    <row r="178" spans="1:92" ht="12.75">
      <c r="A178" s="18">
        <v>1402</v>
      </c>
      <c r="B178" s="13" t="s">
        <v>831</v>
      </c>
      <c r="C178" s="13" t="s">
        <v>1089</v>
      </c>
      <c r="D178" s="13" t="s">
        <v>39</v>
      </c>
      <c r="E178" s="13" t="s">
        <v>242</v>
      </c>
      <c r="F178" s="35" t="s">
        <v>221</v>
      </c>
      <c r="G178" s="2">
        <v>2</v>
      </c>
      <c r="H178" s="2" t="s">
        <v>361</v>
      </c>
      <c r="I178" s="9">
        <v>1</v>
      </c>
      <c r="J178" s="22">
        <v>3.5</v>
      </c>
      <c r="K178" s="2" t="s">
        <v>722</v>
      </c>
      <c r="L178" s="13" t="s">
        <v>277</v>
      </c>
      <c r="M178" s="2" t="s">
        <v>375</v>
      </c>
      <c r="N178" s="13" t="s">
        <v>345</v>
      </c>
      <c r="O178" s="13" t="s">
        <v>644</v>
      </c>
      <c r="P178" s="2" t="s">
        <v>1194</v>
      </c>
      <c r="Q178" s="9">
        <v>1</v>
      </c>
      <c r="T178" s="26">
        <v>42</v>
      </c>
      <c r="U178" s="26">
        <v>0</v>
      </c>
      <c r="V178" s="26">
        <v>0</v>
      </c>
      <c r="W178" s="47">
        <f>T178+U178/20+V178/240</f>
        <v>42</v>
      </c>
      <c r="X178" s="47">
        <f>W178/Q178</f>
        <v>42</v>
      </c>
      <c r="Z178" s="6">
        <f>X178/12</f>
        <v>3.5</v>
      </c>
      <c r="AA178">
        <v>42</v>
      </c>
      <c r="AB178">
        <v>0</v>
      </c>
      <c r="AC178">
        <v>0</v>
      </c>
      <c r="AD178" s="47">
        <f>AA178+AB178/20+AC178/240</f>
        <v>42</v>
      </c>
      <c r="AE178">
        <v>4</v>
      </c>
      <c r="AF178">
        <v>10</v>
      </c>
      <c r="AG178">
        <v>0</v>
      </c>
      <c r="AH178" s="22">
        <f>AE178+AF178/20+AG178/240</f>
        <v>4.5</v>
      </c>
      <c r="AI178">
        <v>4</v>
      </c>
      <c r="AJ178">
        <v>10</v>
      </c>
      <c r="AK178">
        <v>0</v>
      </c>
      <c r="AL178" s="22">
        <f aca="true" t="shared" si="54" ref="AL178:AL183">Z178*1</f>
        <v>3.5</v>
      </c>
      <c r="AZ178" s="7"/>
      <c r="BA178" s="16"/>
      <c r="BB178" s="16"/>
      <c r="BG178" s="22">
        <v>3.5</v>
      </c>
      <c r="BR178" s="36"/>
      <c r="BU178" s="20"/>
      <c r="BY178" s="19">
        <f t="shared" si="52"/>
        <v>42</v>
      </c>
      <c r="BZ178" s="19">
        <f aca="true" t="shared" si="55" ref="BZ178:BZ183">BY178/Q178</f>
        <v>42</v>
      </c>
      <c r="CL178">
        <f t="shared" si="53"/>
        <v>1402</v>
      </c>
      <c r="CM178" s="2" t="s">
        <v>375</v>
      </c>
      <c r="CN178" t="s">
        <v>24</v>
      </c>
    </row>
    <row r="179" spans="1:92" ht="12.75">
      <c r="A179" s="18">
        <v>1402</v>
      </c>
      <c r="B179" s="13" t="s">
        <v>831</v>
      </c>
      <c r="C179" s="13" t="s">
        <v>1089</v>
      </c>
      <c r="D179" s="13" t="s">
        <v>39</v>
      </c>
      <c r="E179" s="13" t="s">
        <v>242</v>
      </c>
      <c r="F179" s="35" t="s">
        <v>222</v>
      </c>
      <c r="G179" s="2">
        <v>2</v>
      </c>
      <c r="H179" s="2" t="s">
        <v>1303</v>
      </c>
      <c r="I179" s="9">
        <v>1</v>
      </c>
      <c r="J179" s="22">
        <v>3.05</v>
      </c>
      <c r="K179" s="2" t="s">
        <v>729</v>
      </c>
      <c r="L179" s="13" t="s">
        <v>277</v>
      </c>
      <c r="M179" s="2" t="s">
        <v>1312</v>
      </c>
      <c r="N179" s="13" t="s">
        <v>1297</v>
      </c>
      <c r="O179" s="13" t="s">
        <v>648</v>
      </c>
      <c r="P179" s="2" t="s">
        <v>232</v>
      </c>
      <c r="Q179" s="9">
        <v>1</v>
      </c>
      <c r="T179" s="26">
        <v>36</v>
      </c>
      <c r="U179" s="26">
        <v>12</v>
      </c>
      <c r="V179" s="26">
        <v>0</v>
      </c>
      <c r="W179" s="47">
        <f>T179+U179/20+V179/240</f>
        <v>36.6</v>
      </c>
      <c r="X179" s="47">
        <f>W179/Q179</f>
        <v>36.6</v>
      </c>
      <c r="Z179" s="6">
        <f>X179/12</f>
        <v>3.0500000000000003</v>
      </c>
      <c r="AA179">
        <v>36</v>
      </c>
      <c r="AB179">
        <v>12</v>
      </c>
      <c r="AC179">
        <v>0</v>
      </c>
      <c r="AD179" s="47">
        <f>AA179+AB179/20+AC179/240</f>
        <v>36.6</v>
      </c>
      <c r="AE179">
        <v>3</v>
      </c>
      <c r="AF179">
        <v>1</v>
      </c>
      <c r="AG179">
        <v>0</v>
      </c>
      <c r="AH179" s="22">
        <f>AE179+AF179/20+AG179/240</f>
        <v>3.05</v>
      </c>
      <c r="AI179">
        <v>3</v>
      </c>
      <c r="AJ179">
        <v>1</v>
      </c>
      <c r="AK179">
        <v>0</v>
      </c>
      <c r="AL179" s="22">
        <f t="shared" si="54"/>
        <v>3.0500000000000003</v>
      </c>
      <c r="AZ179" s="22">
        <v>3.05</v>
      </c>
      <c r="BD179" s="7"/>
      <c r="BR179" s="36"/>
      <c r="BU179" s="20"/>
      <c r="BY179" s="19">
        <f t="shared" si="52"/>
        <v>36.6</v>
      </c>
      <c r="BZ179" s="19">
        <f t="shared" si="55"/>
        <v>36.6</v>
      </c>
      <c r="CL179">
        <f t="shared" si="53"/>
        <v>1402</v>
      </c>
      <c r="CM179" s="2" t="s">
        <v>1312</v>
      </c>
      <c r="CN179" t="s">
        <v>1011</v>
      </c>
    </row>
    <row r="180" spans="1:92" ht="12.75">
      <c r="A180" s="18">
        <v>1402</v>
      </c>
      <c r="B180" s="13" t="s">
        <v>831</v>
      </c>
      <c r="C180" s="13" t="s">
        <v>1089</v>
      </c>
      <c r="D180" s="13" t="s">
        <v>39</v>
      </c>
      <c r="E180" s="13" t="s">
        <v>242</v>
      </c>
      <c r="F180" s="35" t="s">
        <v>223</v>
      </c>
      <c r="G180" s="2">
        <v>2</v>
      </c>
      <c r="H180" s="2" t="s">
        <v>1303</v>
      </c>
      <c r="I180" s="9">
        <v>2</v>
      </c>
      <c r="J180" s="22">
        <v>3.05</v>
      </c>
      <c r="K180" s="2" t="s">
        <v>1321</v>
      </c>
      <c r="L180" s="13" t="s">
        <v>277</v>
      </c>
      <c r="M180" s="2" t="s">
        <v>1310</v>
      </c>
      <c r="N180" s="13" t="s">
        <v>1297</v>
      </c>
      <c r="O180" s="13" t="s">
        <v>981</v>
      </c>
      <c r="P180" s="2" t="s">
        <v>1298</v>
      </c>
      <c r="Q180" s="9">
        <v>2</v>
      </c>
      <c r="W180" s="47">
        <f>Q180*X180</f>
        <v>73.19999999999999</v>
      </c>
      <c r="X180" s="47">
        <f>12*Z180</f>
        <v>36.599999999999994</v>
      </c>
      <c r="Z180" s="6">
        <f>3+1/20</f>
        <v>3.05</v>
      </c>
      <c r="AI180">
        <v>3</v>
      </c>
      <c r="AJ180">
        <v>1</v>
      </c>
      <c r="AK180">
        <v>0</v>
      </c>
      <c r="AL180" s="22">
        <f t="shared" si="54"/>
        <v>3.05</v>
      </c>
      <c r="AM180" s="22"/>
      <c r="BI180" s="22">
        <v>3.05</v>
      </c>
      <c r="BR180" s="36"/>
      <c r="BU180" s="20"/>
      <c r="BY180" s="19">
        <f t="shared" si="52"/>
        <v>73.19999999999999</v>
      </c>
      <c r="BZ180" s="19">
        <f t="shared" si="55"/>
        <v>36.599999999999994</v>
      </c>
      <c r="CL180">
        <f t="shared" si="53"/>
        <v>1402</v>
      </c>
      <c r="CM180" s="2" t="s">
        <v>1310</v>
      </c>
      <c r="CN180" t="s">
        <v>73</v>
      </c>
    </row>
    <row r="181" spans="1:91" ht="12.75">
      <c r="A181" s="18">
        <v>1402</v>
      </c>
      <c r="B181" s="13" t="s">
        <v>831</v>
      </c>
      <c r="C181" s="13" t="s">
        <v>1089</v>
      </c>
      <c r="D181" s="13" t="s">
        <v>39</v>
      </c>
      <c r="E181" s="13" t="s">
        <v>242</v>
      </c>
      <c r="F181" s="35" t="s">
        <v>224</v>
      </c>
      <c r="G181" s="2">
        <v>2</v>
      </c>
      <c r="H181" s="2" t="s">
        <v>1303</v>
      </c>
      <c r="I181" s="9">
        <v>2</v>
      </c>
      <c r="J181" s="22">
        <v>3.05</v>
      </c>
      <c r="K181" s="2" t="s">
        <v>1320</v>
      </c>
      <c r="L181" s="13" t="s">
        <v>277</v>
      </c>
      <c r="M181" s="2" t="s">
        <v>1309</v>
      </c>
      <c r="N181" s="13" t="s">
        <v>1297</v>
      </c>
      <c r="O181" s="13" t="s">
        <v>293</v>
      </c>
      <c r="P181" s="2" t="s">
        <v>1299</v>
      </c>
      <c r="Q181" s="9">
        <v>2</v>
      </c>
      <c r="W181" s="47">
        <f>Q181*X181</f>
        <v>73.19999999999999</v>
      </c>
      <c r="X181" s="47">
        <f>12*Z181</f>
        <v>36.599999999999994</v>
      </c>
      <c r="Z181" s="6">
        <f>3+1/20</f>
        <v>3.05</v>
      </c>
      <c r="AI181">
        <v>3</v>
      </c>
      <c r="AJ181">
        <v>1</v>
      </c>
      <c r="AK181">
        <v>0</v>
      </c>
      <c r="AL181" s="22">
        <f t="shared" si="54"/>
        <v>3.05</v>
      </c>
      <c r="AM181" s="22"/>
      <c r="BI181" s="22">
        <v>3.05</v>
      </c>
      <c r="BR181" s="36"/>
      <c r="BU181" s="20"/>
      <c r="BY181" s="19">
        <f t="shared" si="52"/>
        <v>73.19999999999999</v>
      </c>
      <c r="BZ181" s="19">
        <f t="shared" si="55"/>
        <v>36.599999999999994</v>
      </c>
      <c r="CL181">
        <f t="shared" si="53"/>
        <v>1402</v>
      </c>
      <c r="CM181" s="2" t="s">
        <v>1309</v>
      </c>
    </row>
    <row r="182" spans="1:92" ht="12.75">
      <c r="A182" s="18">
        <v>1402</v>
      </c>
      <c r="B182" s="13" t="s">
        <v>831</v>
      </c>
      <c r="C182" s="13" t="s">
        <v>1089</v>
      </c>
      <c r="D182" s="13" t="s">
        <v>39</v>
      </c>
      <c r="E182" s="13" t="s">
        <v>242</v>
      </c>
      <c r="F182" s="35" t="s">
        <v>206</v>
      </c>
      <c r="G182" s="2">
        <v>2</v>
      </c>
      <c r="H182" s="2" t="s">
        <v>492</v>
      </c>
      <c r="I182" s="9">
        <v>2</v>
      </c>
      <c r="J182" s="22">
        <v>1.5583333333333333</v>
      </c>
      <c r="K182" s="2" t="s">
        <v>485</v>
      </c>
      <c r="L182" s="13" t="s">
        <v>277</v>
      </c>
      <c r="M182" s="2" t="s">
        <v>500</v>
      </c>
      <c r="N182" s="13" t="s">
        <v>478</v>
      </c>
      <c r="O182" s="13" t="s">
        <v>653</v>
      </c>
      <c r="P182" s="2" t="s">
        <v>6</v>
      </c>
      <c r="Q182" s="9">
        <v>2</v>
      </c>
      <c r="W182" s="47">
        <f>Q182*X182</f>
        <v>37.4</v>
      </c>
      <c r="X182" s="47">
        <f>12*Z182</f>
        <v>18.7</v>
      </c>
      <c r="Z182" s="6">
        <f>1+11/20+2/240</f>
        <v>1.5583333333333333</v>
      </c>
      <c r="AI182">
        <v>1</v>
      </c>
      <c r="AJ182">
        <v>11</v>
      </c>
      <c r="AK182">
        <v>2</v>
      </c>
      <c r="AL182" s="22">
        <f t="shared" si="54"/>
        <v>1.5583333333333333</v>
      </c>
      <c r="AM182" s="22"/>
      <c r="BI182" s="7"/>
      <c r="BR182" s="36"/>
      <c r="BU182" s="20"/>
      <c r="BY182" s="19">
        <f t="shared" si="52"/>
        <v>37.4</v>
      </c>
      <c r="BZ182" s="19">
        <f t="shared" si="55"/>
        <v>18.7</v>
      </c>
      <c r="CL182">
        <f t="shared" si="53"/>
        <v>1402</v>
      </c>
      <c r="CM182" s="2" t="s">
        <v>500</v>
      </c>
      <c r="CN182" t="s">
        <v>74</v>
      </c>
    </row>
    <row r="183" spans="1:91" ht="12.75">
      <c r="A183" s="18">
        <v>1402</v>
      </c>
      <c r="B183" s="13" t="s">
        <v>831</v>
      </c>
      <c r="C183" s="13" t="s">
        <v>1089</v>
      </c>
      <c r="D183" s="13" t="s">
        <v>39</v>
      </c>
      <c r="E183" s="13" t="s">
        <v>242</v>
      </c>
      <c r="F183" s="35" t="s">
        <v>207</v>
      </c>
      <c r="G183" s="2">
        <v>2</v>
      </c>
      <c r="H183" s="2" t="s">
        <v>492</v>
      </c>
      <c r="I183" s="9">
        <v>2</v>
      </c>
      <c r="J183" s="22">
        <v>1.5583333333333333</v>
      </c>
      <c r="K183" s="2" t="s">
        <v>488</v>
      </c>
      <c r="L183" s="13" t="s">
        <v>277</v>
      </c>
      <c r="M183" s="2" t="s">
        <v>504</v>
      </c>
      <c r="N183" s="13" t="s">
        <v>478</v>
      </c>
      <c r="O183" s="13" t="s">
        <v>1013</v>
      </c>
      <c r="P183" s="2" t="s">
        <v>6</v>
      </c>
      <c r="Q183" s="9">
        <v>2</v>
      </c>
      <c r="W183" s="47">
        <f>Q183*X183</f>
        <v>37.4</v>
      </c>
      <c r="X183" s="47">
        <f>12*Z183</f>
        <v>18.7</v>
      </c>
      <c r="Z183" s="6">
        <f>1+11/20+2/240</f>
        <v>1.5583333333333333</v>
      </c>
      <c r="AI183">
        <v>1</v>
      </c>
      <c r="AJ183">
        <v>11</v>
      </c>
      <c r="AK183">
        <v>2</v>
      </c>
      <c r="AL183" s="22">
        <f t="shared" si="54"/>
        <v>1.5583333333333333</v>
      </c>
      <c r="AM183" s="22"/>
      <c r="BI183" s="7"/>
      <c r="BR183" s="36"/>
      <c r="BU183" s="20"/>
      <c r="BY183" s="19">
        <f t="shared" si="52"/>
        <v>37.4</v>
      </c>
      <c r="BZ183" s="19">
        <f t="shared" si="55"/>
        <v>18.7</v>
      </c>
      <c r="CL183">
        <f t="shared" si="53"/>
        <v>1402</v>
      </c>
      <c r="CM183" s="2" t="s">
        <v>504</v>
      </c>
    </row>
    <row r="184" spans="1:92" ht="12.75">
      <c r="A184" s="18">
        <v>1402</v>
      </c>
      <c r="B184" s="13" t="s">
        <v>831</v>
      </c>
      <c r="C184" s="13" t="s">
        <v>1089</v>
      </c>
      <c r="D184" s="13" t="s">
        <v>39</v>
      </c>
      <c r="E184" s="13" t="s">
        <v>242</v>
      </c>
      <c r="F184" s="35" t="s">
        <v>208</v>
      </c>
      <c r="G184" s="2">
        <v>2</v>
      </c>
      <c r="H184" s="2" t="s">
        <v>492</v>
      </c>
      <c r="K184" s="2" t="s">
        <v>609</v>
      </c>
      <c r="L184" s="13" t="s">
        <v>277</v>
      </c>
      <c r="M184" s="2" t="s">
        <v>595</v>
      </c>
      <c r="N184" s="13" t="s">
        <v>478</v>
      </c>
      <c r="O184" s="13" t="s">
        <v>6</v>
      </c>
      <c r="P184" s="2" t="s">
        <v>6</v>
      </c>
      <c r="R184" s="9">
        <v>9</v>
      </c>
      <c r="T184" s="26">
        <v>5</v>
      </c>
      <c r="U184" s="26">
        <v>2</v>
      </c>
      <c r="V184" s="26">
        <v>0</v>
      </c>
      <c r="W184" s="47">
        <f>T184+U184/20+V184/240</f>
        <v>5.1</v>
      </c>
      <c r="X184" s="47"/>
      <c r="Y184" s="22">
        <f>(W184*20)/R184</f>
        <v>11.333333333333334</v>
      </c>
      <c r="Z184" s="6"/>
      <c r="AF184">
        <v>8</v>
      </c>
      <c r="AG184">
        <v>6</v>
      </c>
      <c r="AH184" s="22">
        <f>AE184+AF184/20+AG184/240</f>
        <v>0.42500000000000004</v>
      </c>
      <c r="AM184" s="22">
        <f>Y184/12</f>
        <v>0.9444444444444445</v>
      </c>
      <c r="BR184" s="36"/>
      <c r="BU184" s="20"/>
      <c r="BY184" s="19">
        <f t="shared" si="52"/>
        <v>5.1</v>
      </c>
      <c r="CL184">
        <f t="shared" si="53"/>
        <v>1402</v>
      </c>
      <c r="CM184" s="2" t="s">
        <v>595</v>
      </c>
      <c r="CN184" t="s">
        <v>76</v>
      </c>
    </row>
    <row r="185" spans="1:91" ht="12.75">
      <c r="A185" s="18">
        <v>1402</v>
      </c>
      <c r="B185" s="13" t="s">
        <v>831</v>
      </c>
      <c r="C185" s="13" t="s">
        <v>1089</v>
      </c>
      <c r="D185" s="13" t="s">
        <v>39</v>
      </c>
      <c r="E185" s="13" t="s">
        <v>242</v>
      </c>
      <c r="F185" s="35" t="s">
        <v>209</v>
      </c>
      <c r="G185" s="2">
        <v>2</v>
      </c>
      <c r="H185" s="2" t="s">
        <v>492</v>
      </c>
      <c r="I185" s="9">
        <v>1</v>
      </c>
      <c r="J185" s="22">
        <v>1.55</v>
      </c>
      <c r="K185" s="2" t="s">
        <v>321</v>
      </c>
      <c r="L185" s="13" t="s">
        <v>277</v>
      </c>
      <c r="M185" s="2" t="s">
        <v>494</v>
      </c>
      <c r="N185" s="13" t="s">
        <v>478</v>
      </c>
      <c r="O185" s="13" t="s">
        <v>278</v>
      </c>
      <c r="P185" s="2" t="s">
        <v>234</v>
      </c>
      <c r="Q185" s="9">
        <v>1</v>
      </c>
      <c r="W185" s="47">
        <f>Q185*X185</f>
        <v>18.6</v>
      </c>
      <c r="X185" s="47">
        <f>12*Z185</f>
        <v>18.6</v>
      </c>
      <c r="Z185" s="6">
        <f>1+11/20</f>
        <v>1.55</v>
      </c>
      <c r="AE185">
        <v>1</v>
      </c>
      <c r="AF185">
        <v>11</v>
      </c>
      <c r="AG185">
        <v>0</v>
      </c>
      <c r="AH185" s="22">
        <f>AE185+AF185/20+AG185/240</f>
        <v>1.55</v>
      </c>
      <c r="AI185">
        <v>1</v>
      </c>
      <c r="AJ185">
        <v>11</v>
      </c>
      <c r="AK185">
        <v>0</v>
      </c>
      <c r="AL185" s="22">
        <f>Z185*1</f>
        <v>1.55</v>
      </c>
      <c r="BI185" s="22">
        <v>1.55</v>
      </c>
      <c r="BU185" s="20"/>
      <c r="BY185" s="19">
        <f t="shared" si="52"/>
        <v>18.6</v>
      </c>
      <c r="BZ185" s="19">
        <f>BY185/Q185</f>
        <v>18.6</v>
      </c>
      <c r="CL185">
        <f t="shared" si="53"/>
        <v>1402</v>
      </c>
      <c r="CM185" s="2" t="s">
        <v>494</v>
      </c>
    </row>
    <row r="186" spans="1:91" ht="12.75">
      <c r="A186" s="18"/>
      <c r="E186" s="13"/>
      <c r="F186" s="35"/>
      <c r="G186" s="2"/>
      <c r="J186" s="22"/>
      <c r="M186" s="2"/>
      <c r="W186" s="47"/>
      <c r="X186" s="47"/>
      <c r="AD186" s="47"/>
      <c r="AH186" s="22"/>
      <c r="AL186" s="22"/>
      <c r="BU186" s="20"/>
      <c r="CM186" s="2"/>
    </row>
    <row r="187" spans="1:91" ht="12.75">
      <c r="A187" s="18">
        <v>1402</v>
      </c>
      <c r="B187" s="13" t="s">
        <v>831</v>
      </c>
      <c r="C187" s="13" t="s">
        <v>1089</v>
      </c>
      <c r="D187" s="13" t="s">
        <v>39</v>
      </c>
      <c r="E187" s="13" t="s">
        <v>242</v>
      </c>
      <c r="F187" s="35" t="s">
        <v>210</v>
      </c>
      <c r="G187" s="2">
        <v>3</v>
      </c>
      <c r="H187" s="2" t="s">
        <v>6</v>
      </c>
      <c r="I187" s="9">
        <v>0.5</v>
      </c>
      <c r="J187" s="22">
        <v>2</v>
      </c>
      <c r="K187" s="2" t="s">
        <v>325</v>
      </c>
      <c r="L187" s="13" t="s">
        <v>277</v>
      </c>
      <c r="M187" s="2" t="s">
        <v>336</v>
      </c>
      <c r="N187" s="13" t="s">
        <v>1155</v>
      </c>
      <c r="O187" s="13" t="s">
        <v>290</v>
      </c>
      <c r="P187" s="2" t="s">
        <v>701</v>
      </c>
      <c r="Q187" s="9">
        <v>0.5</v>
      </c>
      <c r="W187" s="47">
        <f aca="true" t="shared" si="56" ref="W187:W192">Q187*X187</f>
        <v>12</v>
      </c>
      <c r="X187" s="47">
        <f aca="true" t="shared" si="57" ref="X187:X192">Z187*12</f>
        <v>24</v>
      </c>
      <c r="Z187" s="6">
        <v>2</v>
      </c>
      <c r="AD187" s="47"/>
      <c r="AE187">
        <v>1</v>
      </c>
      <c r="AF187">
        <v>0</v>
      </c>
      <c r="AG187">
        <v>0</v>
      </c>
      <c r="AH187" s="22">
        <f>AE187+AF187/20+AG187/240</f>
        <v>1</v>
      </c>
      <c r="AI187">
        <v>2</v>
      </c>
      <c r="AJ187">
        <v>0</v>
      </c>
      <c r="AK187">
        <v>0</v>
      </c>
      <c r="AL187" s="22">
        <f aca="true" t="shared" si="58" ref="AL187:AL192">Z187*1</f>
        <v>2</v>
      </c>
      <c r="AM187" s="22"/>
      <c r="AW187" s="7"/>
      <c r="AX187" s="7"/>
      <c r="BI187" s="22">
        <v>2</v>
      </c>
      <c r="BR187" s="36"/>
      <c r="BU187" s="20"/>
      <c r="BY187" s="19">
        <f aca="true" t="shared" si="59" ref="BY187:BY192">W187+(BQ187*12*Q187)+(BV187*Q187)</f>
        <v>12</v>
      </c>
      <c r="BZ187" s="19">
        <f aca="true" t="shared" si="60" ref="BZ187:BZ192">BY187/Q187</f>
        <v>24</v>
      </c>
      <c r="CL187">
        <f aca="true" t="shared" si="61" ref="CL187:CL192">A187*1</f>
        <v>1402</v>
      </c>
      <c r="CM187" s="2" t="s">
        <v>336</v>
      </c>
    </row>
    <row r="188" spans="1:91" ht="12.75">
      <c r="A188" s="18">
        <v>1402</v>
      </c>
      <c r="B188" s="13" t="s">
        <v>831</v>
      </c>
      <c r="C188" s="13" t="s">
        <v>1089</v>
      </c>
      <c r="D188" s="13" t="s">
        <v>39</v>
      </c>
      <c r="E188" s="13" t="s">
        <v>242</v>
      </c>
      <c r="F188" s="35" t="s">
        <v>211</v>
      </c>
      <c r="G188" s="2">
        <v>3</v>
      </c>
      <c r="H188" s="2" t="s">
        <v>492</v>
      </c>
      <c r="I188" s="9">
        <v>0.5</v>
      </c>
      <c r="J188" s="22">
        <v>1.55</v>
      </c>
      <c r="K188" s="2" t="s">
        <v>322</v>
      </c>
      <c r="L188" s="13" t="s">
        <v>277</v>
      </c>
      <c r="M188" s="2" t="s">
        <v>494</v>
      </c>
      <c r="N188" s="13" t="s">
        <v>478</v>
      </c>
      <c r="O188" s="13" t="s">
        <v>278</v>
      </c>
      <c r="P188" s="2" t="s">
        <v>6</v>
      </c>
      <c r="Q188" s="9">
        <v>0.5</v>
      </c>
      <c r="W188" s="47">
        <f t="shared" si="56"/>
        <v>9.3</v>
      </c>
      <c r="X188" s="47">
        <f t="shared" si="57"/>
        <v>18.6</v>
      </c>
      <c r="Z188" s="6">
        <f>1+11/20</f>
        <v>1.55</v>
      </c>
      <c r="AD188" s="47"/>
      <c r="AF188">
        <v>15</v>
      </c>
      <c r="AG188">
        <v>6</v>
      </c>
      <c r="AH188" s="22">
        <f>AE188+AF188/20+AG188/240</f>
        <v>0.775</v>
      </c>
      <c r="AI188">
        <v>1</v>
      </c>
      <c r="AJ188">
        <v>11</v>
      </c>
      <c r="AK188">
        <v>0</v>
      </c>
      <c r="AL188" s="22">
        <f t="shared" si="58"/>
        <v>1.55</v>
      </c>
      <c r="AX188" s="7"/>
      <c r="BR188" s="36"/>
      <c r="BU188" s="20"/>
      <c r="BY188" s="19">
        <f t="shared" si="59"/>
        <v>9.3</v>
      </c>
      <c r="BZ188" s="19">
        <f t="shared" si="60"/>
        <v>18.6</v>
      </c>
      <c r="CL188">
        <f t="shared" si="61"/>
        <v>1402</v>
      </c>
      <c r="CM188" s="2" t="s">
        <v>494</v>
      </c>
    </row>
    <row r="189" spans="1:91" ht="12.75">
      <c r="A189" s="18">
        <v>1402</v>
      </c>
      <c r="B189" s="13" t="s">
        <v>831</v>
      </c>
      <c r="C189" s="13" t="s">
        <v>1089</v>
      </c>
      <c r="D189" s="13" t="s">
        <v>39</v>
      </c>
      <c r="E189" s="13" t="s">
        <v>242</v>
      </c>
      <c r="F189" s="35" t="s">
        <v>212</v>
      </c>
      <c r="G189" s="2">
        <v>3</v>
      </c>
      <c r="H189" s="2" t="s">
        <v>6</v>
      </c>
      <c r="I189" s="9">
        <v>0.5</v>
      </c>
      <c r="J189" s="22">
        <v>2</v>
      </c>
      <c r="K189" s="2" t="s">
        <v>1072</v>
      </c>
      <c r="L189" s="13" t="s">
        <v>277</v>
      </c>
      <c r="M189" s="2" t="s">
        <v>1044</v>
      </c>
      <c r="N189" s="13" t="s">
        <v>1155</v>
      </c>
      <c r="O189" s="13" t="s">
        <v>1019</v>
      </c>
      <c r="P189" s="2" t="s">
        <v>229</v>
      </c>
      <c r="Q189" s="9">
        <v>0.5</v>
      </c>
      <c r="W189" s="47">
        <f t="shared" si="56"/>
        <v>12</v>
      </c>
      <c r="X189" s="47">
        <f t="shared" si="57"/>
        <v>24</v>
      </c>
      <c r="Z189" s="6">
        <v>2</v>
      </c>
      <c r="AD189" s="47"/>
      <c r="AE189">
        <v>1</v>
      </c>
      <c r="AF189">
        <v>0</v>
      </c>
      <c r="AG189">
        <v>0</v>
      </c>
      <c r="AH189" s="22">
        <f>AE189+AF189/20+AG189/240</f>
        <v>1</v>
      </c>
      <c r="AI189">
        <v>2</v>
      </c>
      <c r="AJ189">
        <v>0</v>
      </c>
      <c r="AK189">
        <v>0</v>
      </c>
      <c r="AL189" s="22">
        <f t="shared" si="58"/>
        <v>2</v>
      </c>
      <c r="AM189" s="22"/>
      <c r="BI189" s="22">
        <v>2</v>
      </c>
      <c r="BR189" s="36"/>
      <c r="BU189" s="20"/>
      <c r="BY189" s="19">
        <f t="shared" si="59"/>
        <v>12</v>
      </c>
      <c r="BZ189" s="19">
        <f t="shared" si="60"/>
        <v>24</v>
      </c>
      <c r="CL189">
        <f t="shared" si="61"/>
        <v>1402</v>
      </c>
      <c r="CM189" s="2" t="s">
        <v>1044</v>
      </c>
    </row>
    <row r="190" spans="1:92" ht="12.75">
      <c r="A190" s="18">
        <v>1402</v>
      </c>
      <c r="B190" s="13" t="s">
        <v>831</v>
      </c>
      <c r="C190" s="13" t="s">
        <v>1089</v>
      </c>
      <c r="D190" s="13" t="s">
        <v>39</v>
      </c>
      <c r="E190" s="13" t="s">
        <v>242</v>
      </c>
      <c r="F190" s="35" t="s">
        <v>213</v>
      </c>
      <c r="G190" s="2">
        <v>3</v>
      </c>
      <c r="H190" s="2" t="s">
        <v>361</v>
      </c>
      <c r="I190" s="9">
        <v>2</v>
      </c>
      <c r="J190" s="22">
        <v>0.9</v>
      </c>
      <c r="K190" s="2" t="s">
        <v>326</v>
      </c>
      <c r="L190" s="13" t="s">
        <v>277</v>
      </c>
      <c r="M190" s="2" t="s">
        <v>364</v>
      </c>
      <c r="N190" s="13" t="s">
        <v>345</v>
      </c>
      <c r="O190" s="13" t="s">
        <v>278</v>
      </c>
      <c r="P190" s="2" t="s">
        <v>1032</v>
      </c>
      <c r="Q190" s="9">
        <v>2</v>
      </c>
      <c r="R190" s="9">
        <v>18</v>
      </c>
      <c r="W190" s="47">
        <f t="shared" si="56"/>
        <v>21.6</v>
      </c>
      <c r="X190" s="47">
        <f t="shared" si="57"/>
        <v>10.8</v>
      </c>
      <c r="Y190" s="22">
        <f>(W190*20)/R190</f>
        <v>24</v>
      </c>
      <c r="Z190" s="6">
        <f>18/20</f>
        <v>0.9</v>
      </c>
      <c r="AD190" s="47"/>
      <c r="AE190">
        <v>1</v>
      </c>
      <c r="AF190">
        <v>16</v>
      </c>
      <c r="AG190">
        <v>0</v>
      </c>
      <c r="AH190" s="22">
        <f>AE190+AF190/20+AG190/240</f>
        <v>1.8</v>
      </c>
      <c r="AJ190">
        <v>18</v>
      </c>
      <c r="AK190">
        <v>0</v>
      </c>
      <c r="AL190" s="22">
        <f t="shared" si="58"/>
        <v>0.9</v>
      </c>
      <c r="AM190" s="22">
        <f>Y190/12</f>
        <v>2</v>
      </c>
      <c r="BI190" s="22">
        <v>0.9</v>
      </c>
      <c r="BR190" s="36"/>
      <c r="BU190" s="20"/>
      <c r="BY190" s="19">
        <f t="shared" si="59"/>
        <v>21.6</v>
      </c>
      <c r="BZ190" s="19">
        <f t="shared" si="60"/>
        <v>10.8</v>
      </c>
      <c r="CL190">
        <f t="shared" si="61"/>
        <v>1402</v>
      </c>
      <c r="CM190" s="2" t="s">
        <v>364</v>
      </c>
      <c r="CN190" t="s">
        <v>891</v>
      </c>
    </row>
    <row r="191" spans="1:91" ht="12.75">
      <c r="A191" s="18">
        <v>1402</v>
      </c>
      <c r="B191" s="13" t="s">
        <v>831</v>
      </c>
      <c r="C191" s="13" t="s">
        <v>1089</v>
      </c>
      <c r="D191" s="13" t="s">
        <v>39</v>
      </c>
      <c r="E191" s="13" t="s">
        <v>242</v>
      </c>
      <c r="F191" s="35" t="s">
        <v>214</v>
      </c>
      <c r="G191" s="2">
        <v>3</v>
      </c>
      <c r="H191" s="2" t="s">
        <v>361</v>
      </c>
      <c r="I191" s="9">
        <v>25</v>
      </c>
      <c r="J191" s="22">
        <v>3.5</v>
      </c>
      <c r="K191" s="2" t="s">
        <v>422</v>
      </c>
      <c r="L191" s="13" t="s">
        <v>277</v>
      </c>
      <c r="M191" s="2" t="s">
        <v>375</v>
      </c>
      <c r="N191" s="13" t="s">
        <v>345</v>
      </c>
      <c r="O191" s="13" t="s">
        <v>644</v>
      </c>
      <c r="P191" s="2" t="s">
        <v>6</v>
      </c>
      <c r="Q191" s="9">
        <v>25</v>
      </c>
      <c r="W191" s="47">
        <f t="shared" si="56"/>
        <v>1050</v>
      </c>
      <c r="X191" s="47">
        <f t="shared" si="57"/>
        <v>42</v>
      </c>
      <c r="Z191" s="6">
        <f>3+10/20</f>
        <v>3.5</v>
      </c>
      <c r="AD191" s="47"/>
      <c r="AH191" s="22"/>
      <c r="AI191">
        <v>3</v>
      </c>
      <c r="AJ191">
        <v>10</v>
      </c>
      <c r="AK191">
        <v>0</v>
      </c>
      <c r="AL191" s="22">
        <f t="shared" si="58"/>
        <v>3.5</v>
      </c>
      <c r="BU191" s="20"/>
      <c r="BY191" s="19">
        <f t="shared" si="59"/>
        <v>1050</v>
      </c>
      <c r="BZ191" s="19">
        <f t="shared" si="60"/>
        <v>42</v>
      </c>
      <c r="CL191">
        <f t="shared" si="61"/>
        <v>1402</v>
      </c>
      <c r="CM191" s="2" t="s">
        <v>375</v>
      </c>
    </row>
    <row r="192" spans="1:91" ht="12.75">
      <c r="A192" s="18">
        <v>1402</v>
      </c>
      <c r="B192" s="13" t="s">
        <v>831</v>
      </c>
      <c r="C192" s="13" t="s">
        <v>1089</v>
      </c>
      <c r="D192" s="13" t="s">
        <v>39</v>
      </c>
      <c r="E192" s="13" t="s">
        <v>242</v>
      </c>
      <c r="F192" s="35" t="s">
        <v>215</v>
      </c>
      <c r="G192" s="2">
        <v>3</v>
      </c>
      <c r="H192" s="2" t="s">
        <v>361</v>
      </c>
      <c r="I192" s="9">
        <v>25</v>
      </c>
      <c r="J192" s="22">
        <v>3.5</v>
      </c>
      <c r="K192" s="2" t="s">
        <v>433</v>
      </c>
      <c r="L192" s="13" t="s">
        <v>277</v>
      </c>
      <c r="M192" s="2" t="s">
        <v>393</v>
      </c>
      <c r="N192" s="13" t="s">
        <v>345</v>
      </c>
      <c r="O192" s="13" t="s">
        <v>1284</v>
      </c>
      <c r="P192" s="2" t="s">
        <v>6</v>
      </c>
      <c r="Q192" s="9">
        <v>25</v>
      </c>
      <c r="W192" s="47">
        <f t="shared" si="56"/>
        <v>1050</v>
      </c>
      <c r="X192" s="47">
        <f t="shared" si="57"/>
        <v>42</v>
      </c>
      <c r="Z192" s="6">
        <f>3+10/20</f>
        <v>3.5</v>
      </c>
      <c r="AD192" s="47"/>
      <c r="AH192" s="22"/>
      <c r="AI192">
        <v>3</v>
      </c>
      <c r="AJ192">
        <v>10</v>
      </c>
      <c r="AK192">
        <v>0</v>
      </c>
      <c r="AL192" s="22">
        <f t="shared" si="58"/>
        <v>3.5</v>
      </c>
      <c r="AZ192" s="7"/>
      <c r="BA192" s="16"/>
      <c r="BB192" s="16"/>
      <c r="BR192" s="36"/>
      <c r="BU192" s="20"/>
      <c r="BY192" s="19">
        <f t="shared" si="59"/>
        <v>1050</v>
      </c>
      <c r="BZ192" s="19">
        <f t="shared" si="60"/>
        <v>42</v>
      </c>
      <c r="CL192">
        <f t="shared" si="61"/>
        <v>1402</v>
      </c>
      <c r="CM192" s="2" t="s">
        <v>393</v>
      </c>
    </row>
    <row r="193" spans="1:91" ht="12.75">
      <c r="A193" s="18"/>
      <c r="E193" s="13"/>
      <c r="F193" s="35"/>
      <c r="G193" s="2"/>
      <c r="J193" s="22"/>
      <c r="M193" s="2"/>
      <c r="AD193" s="47"/>
      <c r="AH193" s="22"/>
      <c r="AL193" s="22"/>
      <c r="AM193" s="22"/>
      <c r="AZ193" s="7"/>
      <c r="BA193" s="16"/>
      <c r="BB193" s="16"/>
      <c r="BU193" s="20"/>
      <c r="CM193" s="2"/>
    </row>
    <row r="194" spans="1:92" ht="12.75">
      <c r="A194" s="18">
        <v>1402</v>
      </c>
      <c r="B194" s="13" t="s">
        <v>916</v>
      </c>
      <c r="C194" s="13" t="s">
        <v>1089</v>
      </c>
      <c r="D194" s="13" t="s">
        <v>39</v>
      </c>
      <c r="E194" s="13" t="s">
        <v>235</v>
      </c>
      <c r="F194" s="35" t="s">
        <v>225</v>
      </c>
      <c r="G194" s="2"/>
      <c r="H194" s="2" t="s">
        <v>361</v>
      </c>
      <c r="I194" s="9">
        <v>4</v>
      </c>
      <c r="J194" s="22">
        <v>3.8</v>
      </c>
      <c r="K194" s="2" t="s">
        <v>658</v>
      </c>
      <c r="L194" s="13" t="s">
        <v>277</v>
      </c>
      <c r="M194" s="2" t="s">
        <v>374</v>
      </c>
      <c r="N194" s="13" t="s">
        <v>345</v>
      </c>
      <c r="O194" s="13" t="s">
        <v>657</v>
      </c>
      <c r="P194" s="2" t="s">
        <v>1115</v>
      </c>
      <c r="Q194" s="9">
        <v>4</v>
      </c>
      <c r="R194" s="9">
        <v>24</v>
      </c>
      <c r="W194" s="47">
        <f>212+16/20</f>
        <v>212.8</v>
      </c>
      <c r="X194" s="47">
        <f>12*Z194</f>
        <v>45.599999999999994</v>
      </c>
      <c r="Y194" s="22">
        <f>(W194-(X194*4))*20/24</f>
        <v>25.33333333333336</v>
      </c>
      <c r="Z194" s="22">
        <f>3+16/20</f>
        <v>3.8</v>
      </c>
      <c r="AE194">
        <v>17</v>
      </c>
      <c r="AF194">
        <v>14</v>
      </c>
      <c r="AG194">
        <v>8</v>
      </c>
      <c r="AH194" s="22">
        <f>AE194+AF194/20+AG194/240</f>
        <v>17.733333333333334</v>
      </c>
      <c r="AI194">
        <v>3</v>
      </c>
      <c r="AJ194">
        <v>16</v>
      </c>
      <c r="AK194">
        <v>0</v>
      </c>
      <c r="AL194" s="22">
        <f>Z194*1</f>
        <v>3.8</v>
      </c>
      <c r="AM194" s="22">
        <f>Y194/12</f>
        <v>2.1111111111111134</v>
      </c>
      <c r="AZ194" s="7"/>
      <c r="BA194" s="16"/>
      <c r="BB194" s="16"/>
      <c r="BF194" s="22">
        <v>3.8</v>
      </c>
      <c r="BR194" s="36"/>
      <c r="BU194" s="20"/>
      <c r="BY194" s="19">
        <f>W194+(BQ194*12*Q194)+(BV194*Q194)</f>
        <v>212.8</v>
      </c>
      <c r="BZ194" s="19">
        <f>(3+16/20)*12</f>
        <v>45.599999999999994</v>
      </c>
      <c r="CL194">
        <f>A194*1</f>
        <v>1402</v>
      </c>
      <c r="CM194" s="2" t="s">
        <v>374</v>
      </c>
      <c r="CN194" t="s">
        <v>59</v>
      </c>
    </row>
    <row r="195" spans="1:91" ht="12.75">
      <c r="A195" s="18"/>
      <c r="E195" s="13"/>
      <c r="F195" s="35"/>
      <c r="G195" s="2"/>
      <c r="J195" s="22"/>
      <c r="M195" s="2"/>
      <c r="W195" s="47"/>
      <c r="AH195" s="22"/>
      <c r="AL195" s="22"/>
      <c r="AM195" s="22"/>
      <c r="BF195" s="22"/>
      <c r="BU195" s="20"/>
      <c r="BY195" s="19"/>
      <c r="BZ195" s="19"/>
      <c r="CM195" s="2"/>
    </row>
    <row r="196" spans="1:92" ht="12.75">
      <c r="A196" s="18">
        <v>1402</v>
      </c>
      <c r="B196" s="13" t="s">
        <v>831</v>
      </c>
      <c r="C196" s="13" t="s">
        <v>1089</v>
      </c>
      <c r="D196" s="13" t="s">
        <v>39</v>
      </c>
      <c r="E196" s="13" t="s">
        <v>235</v>
      </c>
      <c r="F196" s="35" t="s">
        <v>226</v>
      </c>
      <c r="G196" s="2"/>
      <c r="H196" s="2" t="s">
        <v>361</v>
      </c>
      <c r="I196" s="9">
        <v>4</v>
      </c>
      <c r="J196" s="22">
        <v>3.8</v>
      </c>
      <c r="K196" s="2" t="s">
        <v>724</v>
      </c>
      <c r="L196" s="13" t="s">
        <v>277</v>
      </c>
      <c r="M196" s="2" t="s">
        <v>376</v>
      </c>
      <c r="N196" s="13" t="s">
        <v>345</v>
      </c>
      <c r="O196" s="13" t="s">
        <v>644</v>
      </c>
      <c r="P196" s="2" t="s">
        <v>1115</v>
      </c>
      <c r="Q196" s="9">
        <v>4</v>
      </c>
      <c r="R196" s="9">
        <v>24</v>
      </c>
      <c r="W196" s="47">
        <f>212+16/20</f>
        <v>212.8</v>
      </c>
      <c r="X196" s="47">
        <f>Z196*12</f>
        <v>45.599999999999994</v>
      </c>
      <c r="Y196" s="22">
        <f>(W196-(X196*4))*20/24</f>
        <v>25.33333333333336</v>
      </c>
      <c r="Z196" s="22">
        <f>3+16/20</f>
        <v>3.8</v>
      </c>
      <c r="AE196">
        <v>17</v>
      </c>
      <c r="AF196">
        <v>14</v>
      </c>
      <c r="AG196">
        <v>8</v>
      </c>
      <c r="AH196" s="22">
        <f>AE196+AF196/20+AG196/240</f>
        <v>17.733333333333334</v>
      </c>
      <c r="AI196">
        <v>3</v>
      </c>
      <c r="AJ196">
        <v>16</v>
      </c>
      <c r="AK196">
        <v>0</v>
      </c>
      <c r="AL196" s="22">
        <f>Z196*1</f>
        <v>3.8</v>
      </c>
      <c r="AM196" s="22">
        <f>Y196/12</f>
        <v>2.1111111111111134</v>
      </c>
      <c r="BD196" s="7"/>
      <c r="BF196" s="22">
        <v>3.8</v>
      </c>
      <c r="BR196" s="36"/>
      <c r="BU196" s="20"/>
      <c r="BY196" s="19">
        <f>W196+(BQ196*12*Q196)+(BV196*Q196)</f>
        <v>212.8</v>
      </c>
      <c r="BZ196" s="19">
        <f>(3+16/20)*12</f>
        <v>45.599999999999994</v>
      </c>
      <c r="CL196">
        <f>A196*1</f>
        <v>1402</v>
      </c>
      <c r="CM196" s="2" t="s">
        <v>376</v>
      </c>
      <c r="CN196" t="s">
        <v>67</v>
      </c>
    </row>
    <row r="197" spans="1:92" ht="12.75">
      <c r="A197" s="18">
        <v>1402</v>
      </c>
      <c r="B197" s="13" t="s">
        <v>831</v>
      </c>
      <c r="C197" s="13" t="s">
        <v>1089</v>
      </c>
      <c r="D197" s="13" t="s">
        <v>39</v>
      </c>
      <c r="E197" s="13" t="s">
        <v>235</v>
      </c>
      <c r="F197" s="35" t="s">
        <v>227</v>
      </c>
      <c r="G197" s="2"/>
      <c r="H197" s="2" t="s">
        <v>6</v>
      </c>
      <c r="J197" s="7"/>
      <c r="K197" s="2" t="s">
        <v>607</v>
      </c>
      <c r="L197" s="13" t="s">
        <v>277</v>
      </c>
      <c r="M197" s="2" t="s">
        <v>604</v>
      </c>
      <c r="N197" s="13" t="s">
        <v>1248</v>
      </c>
      <c r="O197" s="13" t="s">
        <v>1013</v>
      </c>
      <c r="P197" s="2" t="s">
        <v>1115</v>
      </c>
      <c r="R197" s="9">
        <v>19</v>
      </c>
      <c r="T197" s="26">
        <v>22</v>
      </c>
      <c r="U197" s="26">
        <v>16</v>
      </c>
      <c r="V197" s="26">
        <v>0</v>
      </c>
      <c r="W197" s="47">
        <f>T197+U197/20+V197/240</f>
        <v>22.8</v>
      </c>
      <c r="X197" s="47"/>
      <c r="Y197" s="22">
        <f>(W197*20)/R197</f>
        <v>24</v>
      </c>
      <c r="AD197" s="47"/>
      <c r="AL197" s="7"/>
      <c r="AM197" s="22">
        <f>Y197/12</f>
        <v>2</v>
      </c>
      <c r="BF197" s="7"/>
      <c r="BI197" s="7"/>
      <c r="BR197" s="36"/>
      <c r="BU197" s="20"/>
      <c r="BY197" s="19">
        <f>W197+(BQ197*12*Q197)+(BV197*Q197)</f>
        <v>22.8</v>
      </c>
      <c r="BZ197" s="47"/>
      <c r="CL197">
        <f>A197*1</f>
        <v>1402</v>
      </c>
      <c r="CM197" s="2" t="s">
        <v>604</v>
      </c>
      <c r="CN197" t="s">
        <v>68</v>
      </c>
    </row>
    <row r="198" spans="1:91" ht="12.75">
      <c r="A198" s="18"/>
      <c r="E198" s="13"/>
      <c r="F198" s="35"/>
      <c r="G198" s="2"/>
      <c r="J198" s="7"/>
      <c r="M198" s="2"/>
      <c r="W198" s="47"/>
      <c r="X198" s="47"/>
      <c r="AD198" s="47"/>
      <c r="AL198" s="7"/>
      <c r="BF198" s="7"/>
      <c r="BI198" s="7"/>
      <c r="BR198" s="36"/>
      <c r="BU198" s="20"/>
      <c r="BY198" s="47"/>
      <c r="BZ198" s="47"/>
      <c r="CL198" s="15"/>
      <c r="CM198" s="2"/>
    </row>
    <row r="199" spans="1:91" ht="12.75">
      <c r="A199" s="18"/>
      <c r="E199" s="13"/>
      <c r="F199" s="35"/>
      <c r="G199" s="2"/>
      <c r="J199" s="7"/>
      <c r="M199" s="2"/>
      <c r="W199" s="47"/>
      <c r="X199" s="47"/>
      <c r="AD199" s="47"/>
      <c r="AL199" s="7"/>
      <c r="BI199" s="7"/>
      <c r="BR199" s="36"/>
      <c r="BU199" s="20"/>
      <c r="BY199" s="47"/>
      <c r="BZ199" s="47"/>
      <c r="CL199" s="15"/>
      <c r="CM199" s="2"/>
    </row>
    <row r="200" spans="1:91" ht="12.75">
      <c r="A200" s="18"/>
      <c r="E200" s="13"/>
      <c r="F200" s="35"/>
      <c r="G200" s="2"/>
      <c r="J200" s="7"/>
      <c r="M200" s="2"/>
      <c r="W200" s="47"/>
      <c r="X200" s="47"/>
      <c r="AD200" s="47"/>
      <c r="AL200" s="7"/>
      <c r="BI200" s="7"/>
      <c r="BR200" s="36"/>
      <c r="BU200" s="20"/>
      <c r="BY200" s="47"/>
      <c r="BZ200" s="47"/>
      <c r="CL200" s="15"/>
      <c r="CM200" s="2"/>
    </row>
    <row r="201" spans="1:91" ht="12.75">
      <c r="A201" s="18"/>
      <c r="E201" s="13"/>
      <c r="F201" s="35"/>
      <c r="G201" s="2"/>
      <c r="M201" s="2"/>
      <c r="BR201" s="36"/>
      <c r="BU201" s="20"/>
      <c r="BY201" s="47"/>
      <c r="BZ201" s="47"/>
      <c r="CL201" s="15"/>
      <c r="CM201" s="2"/>
    </row>
    <row r="202" spans="1:91" ht="12.75">
      <c r="A202" s="18"/>
      <c r="E202" s="13"/>
      <c r="F202" s="35"/>
      <c r="G202" s="2"/>
      <c r="J202" s="7"/>
      <c r="M202" s="2"/>
      <c r="W202" s="47"/>
      <c r="X202" s="47"/>
      <c r="AD202" s="47"/>
      <c r="AL202" s="7"/>
      <c r="BD202" s="7"/>
      <c r="BR202" s="36"/>
      <c r="BU202" s="20"/>
      <c r="BY202" s="47"/>
      <c r="BZ202" s="47"/>
      <c r="CL202" s="15"/>
      <c r="CM202" s="2"/>
    </row>
    <row r="203" spans="1:91" ht="12.75">
      <c r="A203" s="18"/>
      <c r="E203" s="13"/>
      <c r="F203" s="35"/>
      <c r="G203" s="2"/>
      <c r="J203" s="7"/>
      <c r="M203" s="2"/>
      <c r="W203" s="47"/>
      <c r="X203" s="47"/>
      <c r="AD203" s="47"/>
      <c r="AL203" s="7"/>
      <c r="BD203" s="7"/>
      <c r="BR203" s="36"/>
      <c r="BU203" s="20"/>
      <c r="BY203" s="47"/>
      <c r="BZ203" s="47"/>
      <c r="CL203" s="15"/>
      <c r="CM203" s="2"/>
    </row>
    <row r="204" spans="1:91" ht="12.75">
      <c r="A204" s="18"/>
      <c r="E204" s="13"/>
      <c r="F204" s="35"/>
      <c r="G204" s="2"/>
      <c r="J204" s="7"/>
      <c r="M204" s="2"/>
      <c r="W204" s="47"/>
      <c r="X204" s="47"/>
      <c r="AD204" s="47"/>
      <c r="AL204" s="7"/>
      <c r="BD204" s="7"/>
      <c r="BR204" s="36"/>
      <c r="BU204" s="20"/>
      <c r="BY204" s="47"/>
      <c r="BZ204" s="47"/>
      <c r="CL204" s="15"/>
      <c r="CM204" s="2"/>
    </row>
    <row r="205" spans="1:91" ht="12.75">
      <c r="A205" s="18"/>
      <c r="E205" s="13"/>
      <c r="F205" s="35"/>
      <c r="G205" s="2"/>
      <c r="M205" s="2"/>
      <c r="W205" s="47"/>
      <c r="AD205" s="47"/>
      <c r="AM205" s="22"/>
      <c r="BR205" s="36"/>
      <c r="BU205" s="20"/>
      <c r="BY205" s="47"/>
      <c r="CL205" s="15"/>
      <c r="CM205" s="2"/>
    </row>
    <row r="206" spans="1:91" ht="12.75">
      <c r="A206" s="18"/>
      <c r="E206" s="13"/>
      <c r="F206" s="35"/>
      <c r="G206" s="2"/>
      <c r="M206" s="2"/>
      <c r="W206" s="47"/>
      <c r="AD206" s="47"/>
      <c r="AM206" s="22"/>
      <c r="BR206" s="36"/>
      <c r="BU206" s="20"/>
      <c r="BY206" s="47"/>
      <c r="CL206" s="15"/>
      <c r="CM206" s="2"/>
    </row>
    <row r="207" spans="1:91" ht="12.75">
      <c r="A207" s="18"/>
      <c r="E207" s="13"/>
      <c r="F207" s="35"/>
      <c r="G207" s="2"/>
      <c r="M207" s="2"/>
      <c r="W207" s="47"/>
      <c r="AD207" s="47"/>
      <c r="AM207" s="22"/>
      <c r="BR207" s="36"/>
      <c r="BU207" s="20"/>
      <c r="BY207" s="47"/>
      <c r="CL207" s="15"/>
      <c r="CM207" s="2"/>
    </row>
    <row r="208" spans="1:91" ht="12.75">
      <c r="A208" s="18"/>
      <c r="E208" s="13"/>
      <c r="F208" s="35"/>
      <c r="G208" s="2"/>
      <c r="J208" s="7"/>
      <c r="M208" s="2"/>
      <c r="W208" s="47"/>
      <c r="X208" s="47"/>
      <c r="AD208" s="47"/>
      <c r="AL208" s="7"/>
      <c r="BD208" s="7"/>
      <c r="BI208" s="7"/>
      <c r="BR208" s="36"/>
      <c r="BU208" s="20"/>
      <c r="BY208" s="47"/>
      <c r="BZ208" s="47"/>
      <c r="CL208" s="15"/>
      <c r="CM208" s="2"/>
    </row>
    <row r="209" spans="1:91" ht="12.75">
      <c r="A209" s="18"/>
      <c r="E209" s="13"/>
      <c r="F209" s="35"/>
      <c r="G209" s="2"/>
      <c r="J209" s="7"/>
      <c r="M209" s="2"/>
      <c r="W209" s="47"/>
      <c r="X209" s="47"/>
      <c r="AD209" s="47"/>
      <c r="AL209" s="7"/>
      <c r="BF209" s="7"/>
      <c r="BG209" s="16"/>
      <c r="BH209" s="16"/>
      <c r="BR209" s="36"/>
      <c r="BU209" s="20"/>
      <c r="BY209" s="47"/>
      <c r="BZ209" s="47"/>
      <c r="CL209" s="15"/>
      <c r="CM209" s="2"/>
    </row>
    <row r="210" spans="1:91" ht="12.75">
      <c r="A210" s="18"/>
      <c r="E210" s="13"/>
      <c r="F210" s="35"/>
      <c r="G210" s="2"/>
      <c r="J210" s="7"/>
      <c r="M210" s="2"/>
      <c r="W210" s="47"/>
      <c r="X210" s="47"/>
      <c r="AD210" s="47"/>
      <c r="AL210" s="7"/>
      <c r="BF210" s="7"/>
      <c r="BG210" s="16"/>
      <c r="BH210" s="16"/>
      <c r="BR210" s="36"/>
      <c r="BU210" s="20"/>
      <c r="BY210" s="47"/>
      <c r="BZ210" s="47"/>
      <c r="CL210" s="15"/>
      <c r="CM210" s="2"/>
    </row>
    <row r="211" spans="1:91" ht="12.75">
      <c r="A211" s="18"/>
      <c r="E211" s="13"/>
      <c r="F211" s="35"/>
      <c r="G211" s="2"/>
      <c r="M211" s="2"/>
      <c r="W211" s="47"/>
      <c r="X211" s="47"/>
      <c r="BU211" s="20"/>
      <c r="BZ211" s="47"/>
      <c r="CM211" s="2"/>
    </row>
    <row r="212" spans="1:91" ht="12.75">
      <c r="A212" s="18"/>
      <c r="E212" s="13"/>
      <c r="F212" s="35"/>
      <c r="G212" s="2"/>
      <c r="J212" s="7"/>
      <c r="M212" s="2"/>
      <c r="W212" s="47"/>
      <c r="AL212" s="7"/>
      <c r="AM212" s="22"/>
      <c r="BU212" s="20"/>
      <c r="BY212" s="47"/>
      <c r="BZ212" s="47"/>
      <c r="CL212" s="15"/>
      <c r="CM212" s="2"/>
    </row>
    <row r="213" spans="1:91" ht="12.75">
      <c r="A213" s="18"/>
      <c r="E213" s="13"/>
      <c r="F213" s="35"/>
      <c r="G213" s="2"/>
      <c r="J213" s="7"/>
      <c r="M213" s="2"/>
      <c r="W213" s="47"/>
      <c r="X213" s="47"/>
      <c r="AD213" s="47"/>
      <c r="AL213" s="7"/>
      <c r="BF213" s="7"/>
      <c r="BG213" s="16"/>
      <c r="BH213" s="16"/>
      <c r="BR213" s="36"/>
      <c r="BU213" s="20"/>
      <c r="BY213" s="47"/>
      <c r="BZ213" s="47"/>
      <c r="CL213" s="15"/>
      <c r="CM213" s="2"/>
    </row>
    <row r="214" spans="1:91" ht="12.75">
      <c r="A214" s="18"/>
      <c r="E214" s="13"/>
      <c r="F214" s="35"/>
      <c r="G214" s="2"/>
      <c r="J214" s="7"/>
      <c r="M214" s="2"/>
      <c r="W214" s="47"/>
      <c r="X214" s="47"/>
      <c r="AD214" s="47"/>
      <c r="AL214" s="7"/>
      <c r="BF214" s="7"/>
      <c r="BG214" s="16"/>
      <c r="BH214" s="16"/>
      <c r="BR214" s="36"/>
      <c r="BU214" s="20"/>
      <c r="BY214" s="47"/>
      <c r="BZ214" s="47"/>
      <c r="CL214" s="15"/>
      <c r="CM214" s="2"/>
    </row>
    <row r="215" spans="1:91" ht="12.75">
      <c r="A215" s="18"/>
      <c r="E215" s="13"/>
      <c r="F215" s="35"/>
      <c r="G215" s="2"/>
      <c r="J215" s="7"/>
      <c r="M215" s="2"/>
      <c r="W215" s="47"/>
      <c r="AD215" s="47"/>
      <c r="AL215" s="7"/>
      <c r="AM215" s="22"/>
      <c r="BU215" s="20"/>
      <c r="BY215" s="47"/>
      <c r="BZ215" s="47"/>
      <c r="CL215" s="15"/>
      <c r="CM215" s="2"/>
    </row>
    <row r="216" spans="1:91" ht="12.75">
      <c r="A216" s="18"/>
      <c r="E216" s="13"/>
      <c r="F216" s="35"/>
      <c r="G216" s="2"/>
      <c r="J216" s="7"/>
      <c r="M216" s="2"/>
      <c r="AD216" s="47"/>
      <c r="AL216" s="7"/>
      <c r="BU216" s="20"/>
      <c r="BZ216" s="47"/>
      <c r="CM216" s="2"/>
    </row>
    <row r="217" spans="1:91" ht="12.75">
      <c r="A217" s="18"/>
      <c r="E217" s="13"/>
      <c r="F217" s="35"/>
      <c r="G217" s="2"/>
      <c r="J217" s="7"/>
      <c r="M217" s="2"/>
      <c r="W217" s="47"/>
      <c r="X217" s="47"/>
      <c r="AL217" s="7"/>
      <c r="BU217" s="20"/>
      <c r="BZ217" s="47"/>
      <c r="CL217" s="15"/>
      <c r="CM217" s="2"/>
    </row>
    <row r="218" spans="1:91" ht="12.75">
      <c r="A218" s="18"/>
      <c r="E218" s="13"/>
      <c r="F218" s="35"/>
      <c r="G218" s="2"/>
      <c r="J218" s="7"/>
      <c r="M218" s="2"/>
      <c r="W218" s="47"/>
      <c r="X218" s="47"/>
      <c r="AL218" s="7"/>
      <c r="BU218" s="20"/>
      <c r="BZ218" s="47"/>
      <c r="CM218" s="2"/>
    </row>
    <row r="219" spans="1:91" ht="12.75">
      <c r="A219" s="18"/>
      <c r="E219" s="13"/>
      <c r="F219" s="35"/>
      <c r="G219" s="2"/>
      <c r="J219" s="7"/>
      <c r="M219" s="2"/>
      <c r="W219" s="47"/>
      <c r="X219" s="47"/>
      <c r="AD219" s="47"/>
      <c r="AL219" s="7"/>
      <c r="AZ219" s="7"/>
      <c r="BA219" s="16"/>
      <c r="BB219" s="16"/>
      <c r="BR219" s="36"/>
      <c r="BU219" s="20"/>
      <c r="BY219" s="47"/>
      <c r="BZ219" s="47"/>
      <c r="CL219" s="15"/>
      <c r="CM219" s="2"/>
    </row>
    <row r="220" spans="1:91" ht="12.75">
      <c r="A220" s="18"/>
      <c r="E220" s="13"/>
      <c r="F220" s="35"/>
      <c r="G220" s="2"/>
      <c r="J220" s="7"/>
      <c r="M220" s="2"/>
      <c r="W220" s="47"/>
      <c r="X220" s="47"/>
      <c r="AD220" s="47"/>
      <c r="AL220" s="7"/>
      <c r="AZ220" s="7"/>
      <c r="BA220" s="16"/>
      <c r="BB220" s="16"/>
      <c r="BR220" s="36"/>
      <c r="BU220" s="20"/>
      <c r="BY220" s="47"/>
      <c r="BZ220" s="47"/>
      <c r="CL220" s="15"/>
      <c r="CM220" s="2"/>
    </row>
    <row r="221" spans="1:91" ht="12.75">
      <c r="A221" s="18"/>
      <c r="E221" s="13"/>
      <c r="F221" s="35"/>
      <c r="G221" s="2"/>
      <c r="J221" s="7"/>
      <c r="M221" s="2"/>
      <c r="W221" s="47"/>
      <c r="X221" s="47"/>
      <c r="AD221" s="47"/>
      <c r="AL221" s="7"/>
      <c r="BD221" s="7"/>
      <c r="BR221" s="36"/>
      <c r="BU221" s="20"/>
      <c r="BY221" s="47"/>
      <c r="BZ221" s="47"/>
      <c r="CL221" s="15"/>
      <c r="CM221" s="2"/>
    </row>
    <row r="222" spans="1:91" ht="12.75">
      <c r="A222" s="18"/>
      <c r="E222" s="13"/>
      <c r="F222" s="35"/>
      <c r="G222" s="2"/>
      <c r="J222" s="7"/>
      <c r="M222" s="2"/>
      <c r="W222" s="47"/>
      <c r="X222" s="47"/>
      <c r="AD222" s="47"/>
      <c r="AL222" s="7"/>
      <c r="BD222" s="7"/>
      <c r="BR222" s="36"/>
      <c r="BU222" s="20"/>
      <c r="BY222" s="47"/>
      <c r="BZ222" s="47"/>
      <c r="CL222" s="15"/>
      <c r="CM222" s="2"/>
    </row>
    <row r="223" spans="1:91" ht="12.75">
      <c r="A223" s="18"/>
      <c r="E223" s="13"/>
      <c r="F223" s="35"/>
      <c r="G223" s="2"/>
      <c r="J223" s="7"/>
      <c r="M223" s="2"/>
      <c r="W223" s="47"/>
      <c r="X223" s="47"/>
      <c r="AD223" s="47"/>
      <c r="AL223" s="7"/>
      <c r="BD223" s="7"/>
      <c r="BR223" s="36"/>
      <c r="BU223" s="20"/>
      <c r="BY223" s="47"/>
      <c r="BZ223" s="47"/>
      <c r="CL223" s="15"/>
      <c r="CM223" s="2"/>
    </row>
    <row r="224" spans="1:91" ht="12.75">
      <c r="A224" s="18"/>
      <c r="E224" s="13"/>
      <c r="F224" s="35"/>
      <c r="G224" s="2"/>
      <c r="J224" s="7"/>
      <c r="M224" s="2"/>
      <c r="W224" s="47"/>
      <c r="X224" s="47"/>
      <c r="AD224" s="47"/>
      <c r="AL224" s="7"/>
      <c r="BI224" s="7"/>
      <c r="BR224" s="36"/>
      <c r="BU224" s="20"/>
      <c r="BY224" s="47"/>
      <c r="BZ224" s="47"/>
      <c r="CL224" s="15"/>
      <c r="CM224" s="2"/>
    </row>
    <row r="225" spans="1:91" ht="12.75">
      <c r="A225" s="18"/>
      <c r="E225" s="13"/>
      <c r="F225" s="35"/>
      <c r="G225" s="2"/>
      <c r="J225" s="7"/>
      <c r="M225" s="2"/>
      <c r="W225" s="47"/>
      <c r="X225" s="47"/>
      <c r="AD225" s="47"/>
      <c r="AL225" s="7"/>
      <c r="BI225" s="7"/>
      <c r="BR225" s="36"/>
      <c r="BU225" s="20"/>
      <c r="BY225" s="47"/>
      <c r="BZ225" s="47"/>
      <c r="CL225" s="15"/>
      <c r="CM225" s="2"/>
    </row>
    <row r="226" spans="1:91" ht="12.75">
      <c r="A226" s="18"/>
      <c r="E226" s="13"/>
      <c r="F226" s="35"/>
      <c r="G226" s="2"/>
      <c r="J226" s="7"/>
      <c r="M226" s="2"/>
      <c r="W226" s="47"/>
      <c r="X226" s="47"/>
      <c r="AD226" s="47"/>
      <c r="AL226" s="7"/>
      <c r="BI226" s="7"/>
      <c r="BR226" s="36"/>
      <c r="BU226" s="20"/>
      <c r="BY226" s="47"/>
      <c r="BZ226" s="47"/>
      <c r="CL226" s="15"/>
      <c r="CM226" s="2"/>
    </row>
    <row r="227" spans="1:91" ht="12.75">
      <c r="A227" s="18"/>
      <c r="E227" s="13"/>
      <c r="F227" s="35"/>
      <c r="G227" s="2"/>
      <c r="J227" s="7"/>
      <c r="M227" s="2"/>
      <c r="W227" s="47"/>
      <c r="X227" s="47"/>
      <c r="AD227" s="47"/>
      <c r="AL227" s="7"/>
      <c r="BI227" s="7"/>
      <c r="BR227" s="36"/>
      <c r="BU227" s="20"/>
      <c r="BY227" s="47"/>
      <c r="BZ227" s="47"/>
      <c r="CL227" s="15"/>
      <c r="CM227" s="2"/>
    </row>
    <row r="228" spans="1:91" ht="12.75">
      <c r="A228" s="18"/>
      <c r="E228" s="13"/>
      <c r="F228" s="35"/>
      <c r="G228" s="2"/>
      <c r="M228" s="2"/>
      <c r="W228" s="47"/>
      <c r="X228" s="47"/>
      <c r="AD228" s="47"/>
      <c r="BR228" s="36"/>
      <c r="BU228" s="20"/>
      <c r="CM228" s="2"/>
    </row>
    <row r="229" spans="1:91" ht="12.75">
      <c r="A229" s="18"/>
      <c r="E229" s="13"/>
      <c r="F229" s="35"/>
      <c r="G229" s="2"/>
      <c r="J229" s="7"/>
      <c r="M229" s="2"/>
      <c r="W229" s="47"/>
      <c r="X229" s="47"/>
      <c r="AD229" s="47"/>
      <c r="AL229" s="7"/>
      <c r="BI229" s="7"/>
      <c r="BR229" s="36"/>
      <c r="BU229" s="20"/>
      <c r="BY229" s="47"/>
      <c r="BZ229" s="47"/>
      <c r="CL229" s="15"/>
      <c r="CM229" s="2"/>
    </row>
    <row r="230" spans="1:91" ht="12.75">
      <c r="A230" s="18"/>
      <c r="E230" s="13"/>
      <c r="F230" s="35"/>
      <c r="G230" s="2"/>
      <c r="J230" s="7"/>
      <c r="M230" s="2"/>
      <c r="W230" s="47"/>
      <c r="X230" s="47"/>
      <c r="AD230" s="47"/>
      <c r="AL230" s="7"/>
      <c r="BI230" s="7"/>
      <c r="BR230" s="36"/>
      <c r="BU230" s="20"/>
      <c r="BY230" s="47"/>
      <c r="BZ230" s="47"/>
      <c r="CL230" s="15"/>
      <c r="CM230" s="2"/>
    </row>
    <row r="231" spans="1:91" ht="12.75">
      <c r="A231" s="18"/>
      <c r="E231" s="13"/>
      <c r="F231" s="35"/>
      <c r="G231" s="2"/>
      <c r="J231" s="7"/>
      <c r="M231" s="2"/>
      <c r="W231" s="47"/>
      <c r="X231" s="47"/>
      <c r="AD231" s="47"/>
      <c r="AL231" s="7"/>
      <c r="AW231" s="7"/>
      <c r="AX231" s="7"/>
      <c r="BR231" s="36"/>
      <c r="BU231" s="20"/>
      <c r="BY231" s="47"/>
      <c r="BZ231" s="47"/>
      <c r="CL231" s="15"/>
      <c r="CM231" s="2"/>
    </row>
    <row r="232" spans="1:91" ht="12.75">
      <c r="A232" s="18"/>
      <c r="E232" s="13"/>
      <c r="F232" s="35"/>
      <c r="G232" s="2"/>
      <c r="J232" s="7"/>
      <c r="M232" s="2"/>
      <c r="W232" s="47"/>
      <c r="X232" s="47"/>
      <c r="AD232" s="47"/>
      <c r="AL232" s="7"/>
      <c r="AW232" s="7"/>
      <c r="AX232" s="7"/>
      <c r="BR232" s="36"/>
      <c r="BU232" s="20"/>
      <c r="BY232" s="47"/>
      <c r="BZ232" s="47"/>
      <c r="CL232" s="15"/>
      <c r="CM232" s="2"/>
    </row>
    <row r="233" spans="1:91" ht="12.75">
      <c r="A233" s="18"/>
      <c r="E233" s="13"/>
      <c r="F233" s="35"/>
      <c r="G233" s="2"/>
      <c r="M233" s="2"/>
      <c r="W233" s="47"/>
      <c r="X233" s="47"/>
      <c r="AD233" s="47"/>
      <c r="BU233" s="20"/>
      <c r="CL233" s="15"/>
      <c r="CM233" s="2"/>
    </row>
    <row r="234" spans="1:91" ht="12.75">
      <c r="A234" s="18"/>
      <c r="E234" s="13"/>
      <c r="F234" s="35"/>
      <c r="G234" s="2"/>
      <c r="J234" s="7"/>
      <c r="M234" s="2"/>
      <c r="W234" s="47"/>
      <c r="X234" s="47"/>
      <c r="AD234" s="47"/>
      <c r="AL234" s="7"/>
      <c r="BA234" s="7"/>
      <c r="BB234" s="16"/>
      <c r="BR234" s="36"/>
      <c r="BU234" s="20"/>
      <c r="BY234" s="47"/>
      <c r="BZ234" s="47"/>
      <c r="CL234" s="15"/>
      <c r="CM234" s="2"/>
    </row>
    <row r="235" spans="1:91" ht="12.75">
      <c r="A235" s="18"/>
      <c r="E235" s="13"/>
      <c r="F235" s="35"/>
      <c r="G235" s="2"/>
      <c r="J235" s="7"/>
      <c r="M235" s="2"/>
      <c r="W235" s="47"/>
      <c r="X235" s="47"/>
      <c r="AD235" s="47"/>
      <c r="AL235" s="7"/>
      <c r="BA235" s="16"/>
      <c r="BB235" s="7"/>
      <c r="BR235" s="36"/>
      <c r="BU235" s="20"/>
      <c r="BY235" s="47"/>
      <c r="BZ235" s="47"/>
      <c r="CL235" s="15"/>
      <c r="CM235" s="2"/>
    </row>
    <row r="236" spans="1:91" ht="12.75">
      <c r="A236" s="18"/>
      <c r="E236" s="13"/>
      <c r="F236" s="35"/>
      <c r="G236" s="2"/>
      <c r="J236" s="7"/>
      <c r="M236" s="2"/>
      <c r="W236" s="47"/>
      <c r="X236" s="47"/>
      <c r="AD236" s="47"/>
      <c r="AL236" s="7"/>
      <c r="BD236" s="7"/>
      <c r="BR236" s="36"/>
      <c r="BU236" s="20"/>
      <c r="BY236" s="47"/>
      <c r="BZ236" s="47"/>
      <c r="CL236" s="15"/>
      <c r="CM236" s="2"/>
    </row>
    <row r="237" spans="1:91" ht="12.75">
      <c r="A237" s="18"/>
      <c r="E237" s="13"/>
      <c r="F237" s="35"/>
      <c r="G237" s="2"/>
      <c r="J237" s="7"/>
      <c r="M237" s="2"/>
      <c r="W237" s="47"/>
      <c r="X237" s="47"/>
      <c r="AD237" s="47"/>
      <c r="AL237" s="7"/>
      <c r="BD237" s="7"/>
      <c r="BR237" s="36"/>
      <c r="BU237" s="20"/>
      <c r="BY237" s="47"/>
      <c r="BZ237" s="47"/>
      <c r="CL237" s="15"/>
      <c r="CM237" s="2"/>
    </row>
    <row r="238" spans="1:91" ht="12.75">
      <c r="A238" s="18"/>
      <c r="E238" s="13"/>
      <c r="F238" s="35"/>
      <c r="G238" s="2"/>
      <c r="J238" s="7"/>
      <c r="M238" s="2"/>
      <c r="W238" s="47"/>
      <c r="X238" s="47"/>
      <c r="AD238" s="47"/>
      <c r="AL238" s="7"/>
      <c r="BI238" s="7"/>
      <c r="BR238" s="36"/>
      <c r="BU238" s="20"/>
      <c r="BY238" s="47"/>
      <c r="BZ238" s="47"/>
      <c r="CL238" s="15"/>
      <c r="CM238" s="2"/>
    </row>
    <row r="239" spans="1:91" ht="12.75">
      <c r="A239" s="18"/>
      <c r="E239" s="13"/>
      <c r="F239" s="35"/>
      <c r="G239" s="2"/>
      <c r="J239" s="7"/>
      <c r="M239" s="2"/>
      <c r="W239" s="47"/>
      <c r="X239" s="47"/>
      <c r="AD239" s="47"/>
      <c r="AL239" s="7"/>
      <c r="BI239" s="7"/>
      <c r="BR239" s="36"/>
      <c r="BU239" s="20"/>
      <c r="BY239" s="47"/>
      <c r="BZ239" s="47"/>
      <c r="CL239" s="15"/>
      <c r="CM239" s="2"/>
    </row>
    <row r="240" spans="1:91" ht="12.75">
      <c r="A240" s="18"/>
      <c r="E240" s="13"/>
      <c r="F240" s="35"/>
      <c r="G240" s="2"/>
      <c r="J240" s="7"/>
      <c r="M240" s="2"/>
      <c r="W240" s="47"/>
      <c r="X240" s="47"/>
      <c r="AD240" s="47"/>
      <c r="AL240" s="7"/>
      <c r="BI240" s="7"/>
      <c r="BR240" s="36"/>
      <c r="BU240" s="20"/>
      <c r="BY240" s="47"/>
      <c r="BZ240" s="47"/>
      <c r="CL240" s="15"/>
      <c r="CM240" s="2"/>
    </row>
    <row r="241" spans="1:91" ht="12.75">
      <c r="A241" s="18"/>
      <c r="E241" s="13"/>
      <c r="F241" s="35"/>
      <c r="G241" s="2"/>
      <c r="J241" s="7"/>
      <c r="M241" s="2"/>
      <c r="W241" s="47"/>
      <c r="X241" s="47"/>
      <c r="AD241" s="47"/>
      <c r="AL241" s="7"/>
      <c r="BI241" s="7"/>
      <c r="BR241" s="36"/>
      <c r="BU241" s="20"/>
      <c r="BY241" s="47"/>
      <c r="BZ241" s="47"/>
      <c r="CL241" s="15"/>
      <c r="CM241" s="2"/>
    </row>
    <row r="242" spans="1:91" ht="12.75">
      <c r="A242" s="18"/>
      <c r="E242" s="13"/>
      <c r="F242" s="35"/>
      <c r="G242" s="2"/>
      <c r="M242" s="2"/>
      <c r="W242" s="47"/>
      <c r="X242" s="47"/>
      <c r="AD242" s="47"/>
      <c r="AM242" s="22"/>
      <c r="BR242" s="36"/>
      <c r="BU242" s="20"/>
      <c r="BY242" s="47"/>
      <c r="BZ242" s="47"/>
      <c r="CL242" s="15"/>
      <c r="CM242" s="2"/>
    </row>
    <row r="243" spans="1:91" ht="12.75">
      <c r="A243" s="18"/>
      <c r="E243" s="13"/>
      <c r="F243" s="35"/>
      <c r="G243" s="2"/>
      <c r="J243" s="7"/>
      <c r="M243" s="2"/>
      <c r="W243" s="47"/>
      <c r="X243" s="47"/>
      <c r="AD243" s="47"/>
      <c r="AL243" s="7"/>
      <c r="BI243" s="7"/>
      <c r="BR243" s="36"/>
      <c r="BU243" s="20"/>
      <c r="BY243" s="47"/>
      <c r="BZ243" s="47"/>
      <c r="CL243" s="15"/>
      <c r="CM243" s="2"/>
    </row>
    <row r="244" spans="1:91" ht="12.75">
      <c r="A244" s="18"/>
      <c r="E244" s="13"/>
      <c r="F244" s="35"/>
      <c r="G244" s="2"/>
      <c r="J244" s="7"/>
      <c r="M244" s="2"/>
      <c r="AL244" s="7"/>
      <c r="BU244" s="20"/>
      <c r="CL244" s="15"/>
      <c r="CM244" s="2"/>
    </row>
    <row r="245" spans="1:91" ht="12.75">
      <c r="A245" s="18"/>
      <c r="E245" s="13"/>
      <c r="F245" s="35"/>
      <c r="G245" s="2"/>
      <c r="J245" s="7"/>
      <c r="M245" s="2"/>
      <c r="W245" s="47"/>
      <c r="X245" s="47"/>
      <c r="AD245" s="47"/>
      <c r="AL245" s="7"/>
      <c r="BF245" s="7"/>
      <c r="BG245" s="16"/>
      <c r="BH245" s="16"/>
      <c r="BR245" s="36"/>
      <c r="BU245" s="20"/>
      <c r="BY245" s="47"/>
      <c r="BZ245" s="47"/>
      <c r="CL245" s="15"/>
      <c r="CM245" s="2"/>
    </row>
    <row r="246" spans="1:91" ht="12.75">
      <c r="A246" s="18"/>
      <c r="E246" s="13"/>
      <c r="F246" s="35"/>
      <c r="G246" s="2"/>
      <c r="J246" s="7"/>
      <c r="M246" s="2"/>
      <c r="W246" s="47"/>
      <c r="X246" s="47"/>
      <c r="AD246" s="47"/>
      <c r="AL246" s="7"/>
      <c r="AY246" s="7"/>
      <c r="BF246" s="7"/>
      <c r="BG246" s="16"/>
      <c r="BH246" s="16"/>
      <c r="BR246" s="36"/>
      <c r="BU246" s="20"/>
      <c r="BY246" s="47"/>
      <c r="BZ246" s="47"/>
      <c r="CL246" s="15"/>
      <c r="CM246" s="2"/>
    </row>
    <row r="247" spans="1:91" ht="12.75">
      <c r="A247" s="18"/>
      <c r="E247" s="13"/>
      <c r="F247" s="35"/>
      <c r="G247" s="2"/>
      <c r="J247" s="7"/>
      <c r="M247" s="2"/>
      <c r="W247" s="47"/>
      <c r="X247" s="47"/>
      <c r="AD247" s="47"/>
      <c r="AL247" s="7"/>
      <c r="AY247" s="7"/>
      <c r="BF247" s="7"/>
      <c r="BG247" s="16"/>
      <c r="BH247" s="16"/>
      <c r="BR247" s="36"/>
      <c r="BU247" s="20"/>
      <c r="BY247" s="47"/>
      <c r="BZ247" s="47"/>
      <c r="CL247" s="15"/>
      <c r="CM247" s="2"/>
    </row>
    <row r="248" spans="1:91" ht="12.75">
      <c r="A248" s="18"/>
      <c r="E248" s="13"/>
      <c r="F248" s="35"/>
      <c r="G248" s="2"/>
      <c r="J248" s="7"/>
      <c r="M248" s="2"/>
      <c r="W248" s="47"/>
      <c r="X248" s="47"/>
      <c r="AD248" s="47"/>
      <c r="AL248" s="7"/>
      <c r="AY248" s="7"/>
      <c r="BF248" s="7"/>
      <c r="BG248" s="16"/>
      <c r="BH248" s="16"/>
      <c r="BR248" s="36"/>
      <c r="BU248" s="20"/>
      <c r="BY248" s="47"/>
      <c r="BZ248" s="47"/>
      <c r="CL248" s="15"/>
      <c r="CM248" s="2"/>
    </row>
    <row r="249" spans="1:91" ht="12.75">
      <c r="A249" s="18"/>
      <c r="E249" s="13"/>
      <c r="F249" s="35"/>
      <c r="G249" s="2"/>
      <c r="J249" s="7"/>
      <c r="M249" s="2"/>
      <c r="W249" s="47"/>
      <c r="X249" s="47"/>
      <c r="AD249" s="47"/>
      <c r="AL249" s="7"/>
      <c r="AY249" s="7"/>
      <c r="BF249" s="7"/>
      <c r="BG249" s="16"/>
      <c r="BH249" s="16"/>
      <c r="BR249" s="36"/>
      <c r="BU249" s="20"/>
      <c r="BY249" s="47"/>
      <c r="BZ249" s="47"/>
      <c r="CL249" s="15"/>
      <c r="CM249" s="2"/>
    </row>
    <row r="250" spans="1:91" ht="12.75">
      <c r="A250" s="18"/>
      <c r="E250" s="13"/>
      <c r="F250" s="35"/>
      <c r="G250" s="2"/>
      <c r="J250" s="7"/>
      <c r="M250" s="2"/>
      <c r="W250" s="47"/>
      <c r="X250" s="47"/>
      <c r="AD250" s="47"/>
      <c r="AL250" s="7"/>
      <c r="AY250" s="7"/>
      <c r="BF250" s="7"/>
      <c r="BG250" s="16"/>
      <c r="BH250" s="16"/>
      <c r="BR250" s="36"/>
      <c r="BU250" s="20"/>
      <c r="BY250" s="47"/>
      <c r="BZ250" s="47"/>
      <c r="CL250" s="15"/>
      <c r="CM250" s="2"/>
    </row>
    <row r="251" spans="1:91" ht="12.75">
      <c r="A251" s="18"/>
      <c r="E251" s="13"/>
      <c r="F251" s="35"/>
      <c r="G251" s="2"/>
      <c r="M251" s="2"/>
      <c r="W251" s="47"/>
      <c r="X251" s="47"/>
      <c r="AD251" s="47"/>
      <c r="AM251" s="22"/>
      <c r="BU251" s="20"/>
      <c r="BY251" s="47"/>
      <c r="CL251" s="15"/>
      <c r="CM251" s="2"/>
    </row>
    <row r="252" spans="1:91" ht="12.75">
      <c r="A252" s="18"/>
      <c r="E252" s="13"/>
      <c r="F252" s="35"/>
      <c r="G252" s="2"/>
      <c r="M252" s="2"/>
      <c r="W252" s="47"/>
      <c r="X252" s="47"/>
      <c r="AD252" s="47"/>
      <c r="BU252" s="20"/>
      <c r="BY252" s="47"/>
      <c r="BZ252" s="47"/>
      <c r="CM252" s="2"/>
    </row>
    <row r="253" spans="1:91" ht="12.75">
      <c r="A253" s="18"/>
      <c r="E253" s="13"/>
      <c r="F253" s="35"/>
      <c r="G253" s="2"/>
      <c r="J253" s="7"/>
      <c r="M253" s="2"/>
      <c r="W253" s="47"/>
      <c r="X253" s="47"/>
      <c r="AD253" s="47"/>
      <c r="AL253" s="7"/>
      <c r="AW253" s="7"/>
      <c r="AX253" s="7"/>
      <c r="BR253" s="36"/>
      <c r="BU253" s="20"/>
      <c r="BY253" s="47"/>
      <c r="BZ253" s="47"/>
      <c r="CL253" s="15"/>
      <c r="CM253" s="2"/>
    </row>
    <row r="254" spans="1:91" ht="12.75">
      <c r="A254" s="18"/>
      <c r="E254" s="13"/>
      <c r="F254" s="35"/>
      <c r="G254" s="2"/>
      <c r="J254" s="7"/>
      <c r="M254" s="2"/>
      <c r="W254" s="47"/>
      <c r="X254" s="47"/>
      <c r="AD254" s="47"/>
      <c r="AL254" s="7"/>
      <c r="AX254" s="7"/>
      <c r="BR254" s="36"/>
      <c r="BU254" s="20"/>
      <c r="BY254" s="47"/>
      <c r="BZ254" s="47"/>
      <c r="CL254" s="15"/>
      <c r="CM254" s="2"/>
    </row>
    <row r="255" spans="1:91" ht="12.75">
      <c r="A255" s="18"/>
      <c r="E255" s="13"/>
      <c r="F255" s="35"/>
      <c r="G255" s="2"/>
      <c r="J255" s="7"/>
      <c r="M255" s="2"/>
      <c r="W255" s="47"/>
      <c r="X255" s="47"/>
      <c r="AD255" s="47"/>
      <c r="AL255" s="7"/>
      <c r="BA255" s="7"/>
      <c r="BB255" s="16"/>
      <c r="BR255" s="36"/>
      <c r="BU255" s="20"/>
      <c r="BY255" s="47"/>
      <c r="BZ255" s="47"/>
      <c r="CL255" s="15"/>
      <c r="CM255" s="2"/>
    </row>
    <row r="256" spans="1:91" ht="12.75">
      <c r="A256" s="18"/>
      <c r="E256" s="13"/>
      <c r="F256" s="35"/>
      <c r="G256" s="2"/>
      <c r="M256" s="2"/>
      <c r="W256" s="47"/>
      <c r="AM256" s="22"/>
      <c r="BR256" s="36"/>
      <c r="BU256" s="20"/>
      <c r="BY256" s="47"/>
      <c r="CL256" s="15"/>
      <c r="CM256" s="2"/>
    </row>
    <row r="257" spans="1:91" ht="12.75">
      <c r="A257" s="18"/>
      <c r="E257" s="13"/>
      <c r="F257" s="35"/>
      <c r="G257" s="2"/>
      <c r="J257" s="7"/>
      <c r="M257" s="2"/>
      <c r="W257" s="47"/>
      <c r="X257" s="47"/>
      <c r="AD257" s="47"/>
      <c r="AL257" s="7"/>
      <c r="BA257" s="16"/>
      <c r="BB257" s="7"/>
      <c r="BR257" s="36"/>
      <c r="BU257" s="20"/>
      <c r="BY257" s="47"/>
      <c r="BZ257" s="47"/>
      <c r="CL257" s="15"/>
      <c r="CM257" s="2"/>
    </row>
    <row r="258" spans="1:91" ht="12.75">
      <c r="A258" s="18"/>
      <c r="E258" s="13"/>
      <c r="F258" s="35"/>
      <c r="G258" s="2"/>
      <c r="M258" s="2"/>
      <c r="BU258" s="20"/>
      <c r="BY258" s="47"/>
      <c r="BZ258" s="47"/>
      <c r="CL258" s="15"/>
      <c r="CM258" s="2"/>
    </row>
    <row r="259" spans="1:91" ht="12.75">
      <c r="A259" s="18"/>
      <c r="E259" s="13"/>
      <c r="F259" s="35"/>
      <c r="G259" s="2"/>
      <c r="J259" s="7"/>
      <c r="M259" s="2"/>
      <c r="W259" s="47"/>
      <c r="X259" s="47"/>
      <c r="AD259" s="47"/>
      <c r="AL259" s="7"/>
      <c r="BD259" s="7"/>
      <c r="BR259" s="36"/>
      <c r="BU259" s="20"/>
      <c r="BY259" s="47"/>
      <c r="BZ259" s="47"/>
      <c r="CL259" s="15"/>
      <c r="CM259" s="2"/>
    </row>
    <row r="260" spans="1:91" ht="12.75">
      <c r="A260" s="18"/>
      <c r="E260" s="13"/>
      <c r="F260" s="35"/>
      <c r="G260" s="2"/>
      <c r="J260" s="7"/>
      <c r="M260" s="2"/>
      <c r="W260" s="47"/>
      <c r="X260" s="47"/>
      <c r="AD260" s="47"/>
      <c r="AL260" s="7"/>
      <c r="BD260" s="7"/>
      <c r="BR260" s="36"/>
      <c r="BU260" s="20"/>
      <c r="BY260" s="47"/>
      <c r="BZ260" s="47"/>
      <c r="CL260" s="15"/>
      <c r="CM260" s="2"/>
    </row>
    <row r="261" spans="1:91" ht="12.75">
      <c r="A261" s="18"/>
      <c r="E261" s="13"/>
      <c r="F261" s="35"/>
      <c r="G261" s="2"/>
      <c r="J261" s="7"/>
      <c r="M261" s="2"/>
      <c r="W261" s="47"/>
      <c r="X261" s="47"/>
      <c r="AD261" s="47"/>
      <c r="AL261" s="7"/>
      <c r="BD261" s="7"/>
      <c r="BR261" s="36"/>
      <c r="BU261" s="20"/>
      <c r="BY261" s="47"/>
      <c r="BZ261" s="47"/>
      <c r="CL261" s="15"/>
      <c r="CM261" s="2"/>
    </row>
    <row r="262" spans="1:91" ht="12.75">
      <c r="A262" s="18"/>
      <c r="E262" s="13"/>
      <c r="F262" s="35"/>
      <c r="G262" s="2"/>
      <c r="J262" s="7"/>
      <c r="M262" s="2"/>
      <c r="W262" s="47"/>
      <c r="X262" s="47"/>
      <c r="AD262" s="47"/>
      <c r="AL262" s="7"/>
      <c r="BI262" s="7"/>
      <c r="BR262" s="36"/>
      <c r="BU262" s="20"/>
      <c r="BY262" s="47"/>
      <c r="BZ262" s="47"/>
      <c r="CL262" s="15"/>
      <c r="CM262" s="2"/>
    </row>
    <row r="263" spans="1:91" ht="12.75">
      <c r="A263" s="18"/>
      <c r="E263" s="13"/>
      <c r="F263" s="35"/>
      <c r="G263" s="2"/>
      <c r="J263" s="7"/>
      <c r="M263" s="2"/>
      <c r="W263" s="47"/>
      <c r="X263" s="47"/>
      <c r="AD263" s="47"/>
      <c r="AL263" s="7"/>
      <c r="BI263" s="7"/>
      <c r="BR263" s="36"/>
      <c r="BU263" s="20"/>
      <c r="BY263" s="47"/>
      <c r="BZ263" s="47"/>
      <c r="CL263" s="15"/>
      <c r="CM263" s="2"/>
    </row>
    <row r="264" spans="1:91" ht="12.75">
      <c r="A264" s="18"/>
      <c r="E264" s="13"/>
      <c r="F264" s="35"/>
      <c r="G264" s="2"/>
      <c r="J264" s="7"/>
      <c r="M264" s="2"/>
      <c r="W264" s="47"/>
      <c r="X264" s="47"/>
      <c r="AD264" s="47"/>
      <c r="AL264" s="7"/>
      <c r="BI264" s="7"/>
      <c r="BR264" s="36"/>
      <c r="BU264" s="20"/>
      <c r="BY264" s="47"/>
      <c r="BZ264" s="47"/>
      <c r="CL264" s="15"/>
      <c r="CM264" s="2"/>
    </row>
    <row r="265" spans="1:91" ht="12.75">
      <c r="A265" s="18"/>
      <c r="E265" s="13"/>
      <c r="F265" s="35"/>
      <c r="G265" s="2"/>
      <c r="J265" s="7"/>
      <c r="M265" s="2"/>
      <c r="W265" s="47"/>
      <c r="X265" s="47"/>
      <c r="AD265" s="47"/>
      <c r="AL265" s="7"/>
      <c r="AM265" s="22"/>
      <c r="BR265" s="36"/>
      <c r="BU265" s="20"/>
      <c r="BY265" s="47"/>
      <c r="BZ265" s="47"/>
      <c r="CL265" s="15"/>
      <c r="CM265" s="2"/>
    </row>
    <row r="266" spans="1:91" ht="12.75">
      <c r="A266" s="18"/>
      <c r="E266" s="13"/>
      <c r="F266" s="35"/>
      <c r="G266" s="2"/>
      <c r="J266" s="7"/>
      <c r="M266" s="2"/>
      <c r="W266" s="47"/>
      <c r="X266" s="47"/>
      <c r="AD266" s="47"/>
      <c r="AL266" s="7"/>
      <c r="AM266" s="22"/>
      <c r="BR266" s="36"/>
      <c r="BU266" s="20"/>
      <c r="BY266" s="47"/>
      <c r="BZ266" s="47"/>
      <c r="CL266" s="15"/>
      <c r="CM266" s="2"/>
    </row>
    <row r="267" spans="1:91" ht="12.75">
      <c r="A267" s="18"/>
      <c r="E267" s="13"/>
      <c r="F267" s="35"/>
      <c r="G267" s="2"/>
      <c r="J267" s="7"/>
      <c r="M267" s="2"/>
      <c r="AD267" s="47"/>
      <c r="AL267" s="7"/>
      <c r="BR267" s="36"/>
      <c r="BU267" s="20"/>
      <c r="BY267" s="47"/>
      <c r="BZ267" s="47"/>
      <c r="CM267" s="2"/>
    </row>
    <row r="268" spans="1:91" ht="12.75">
      <c r="A268" s="18"/>
      <c r="E268" s="13"/>
      <c r="F268" s="35"/>
      <c r="G268" s="2"/>
      <c r="J268" s="7"/>
      <c r="M268" s="2"/>
      <c r="W268" s="47"/>
      <c r="X268" s="47"/>
      <c r="AD268" s="47"/>
      <c r="AL268" s="7"/>
      <c r="BA268" s="7"/>
      <c r="BB268" s="16"/>
      <c r="BR268" s="36"/>
      <c r="BU268" s="20"/>
      <c r="BY268" s="47"/>
      <c r="BZ268" s="47"/>
      <c r="CL268" s="15"/>
      <c r="CM268" s="2"/>
    </row>
    <row r="269" spans="1:91" ht="12.75">
      <c r="A269" s="18"/>
      <c r="E269" s="13"/>
      <c r="F269" s="35"/>
      <c r="G269" s="2"/>
      <c r="J269" s="7"/>
      <c r="M269" s="2"/>
      <c r="W269" s="47"/>
      <c r="X269" s="47"/>
      <c r="AD269" s="47"/>
      <c r="AL269" s="7"/>
      <c r="BA269" s="16"/>
      <c r="BB269" s="7"/>
      <c r="BR269" s="36"/>
      <c r="BU269" s="20"/>
      <c r="BY269" s="47"/>
      <c r="BZ269" s="47"/>
      <c r="CL269" s="15"/>
      <c r="CM269" s="2"/>
    </row>
    <row r="270" spans="1:91" ht="12.75">
      <c r="A270" s="18"/>
      <c r="E270" s="13"/>
      <c r="F270" s="35"/>
      <c r="G270" s="2"/>
      <c r="J270" s="7"/>
      <c r="M270" s="2"/>
      <c r="W270" s="47"/>
      <c r="X270" s="47"/>
      <c r="AD270" s="47"/>
      <c r="AL270" s="7"/>
      <c r="BD270" s="7"/>
      <c r="BR270" s="36"/>
      <c r="BU270" s="20"/>
      <c r="BY270" s="47"/>
      <c r="BZ270" s="47"/>
      <c r="CL270" s="15"/>
      <c r="CM270" s="2"/>
    </row>
    <row r="271" spans="1:91" ht="12.75">
      <c r="A271" s="18"/>
      <c r="E271" s="13"/>
      <c r="F271" s="35"/>
      <c r="G271" s="2"/>
      <c r="J271" s="7"/>
      <c r="M271" s="2"/>
      <c r="W271" s="47"/>
      <c r="X271" s="47"/>
      <c r="AD271" s="47"/>
      <c r="AL271" s="7"/>
      <c r="BI271" s="7"/>
      <c r="BR271" s="36"/>
      <c r="BU271" s="20"/>
      <c r="BY271" s="47"/>
      <c r="BZ271" s="47"/>
      <c r="CL271" s="15"/>
      <c r="CM271" s="2"/>
    </row>
    <row r="272" spans="1:91" ht="12.75">
      <c r="A272" s="18"/>
      <c r="E272" s="13"/>
      <c r="F272" s="35"/>
      <c r="G272" s="2"/>
      <c r="J272" s="7"/>
      <c r="M272" s="2"/>
      <c r="W272" s="47"/>
      <c r="X272" s="47"/>
      <c r="AD272" s="47"/>
      <c r="AL272" s="7"/>
      <c r="BI272" s="7"/>
      <c r="BR272" s="36"/>
      <c r="BU272" s="20"/>
      <c r="BY272" s="47"/>
      <c r="BZ272" s="47"/>
      <c r="CL272" s="15"/>
      <c r="CM272" s="2"/>
    </row>
    <row r="273" spans="1:91" ht="12.75">
      <c r="A273" s="18"/>
      <c r="E273" s="13"/>
      <c r="F273" s="35"/>
      <c r="G273" s="2"/>
      <c r="J273" s="7"/>
      <c r="M273" s="2"/>
      <c r="W273" s="47"/>
      <c r="X273" s="47"/>
      <c r="AD273" s="47"/>
      <c r="AL273" s="7"/>
      <c r="BI273" s="7"/>
      <c r="BR273" s="36"/>
      <c r="BU273" s="20"/>
      <c r="BY273" s="47"/>
      <c r="BZ273" s="47"/>
      <c r="CL273" s="15"/>
      <c r="CM273" s="2"/>
    </row>
    <row r="274" spans="1:91" ht="12.75">
      <c r="A274" s="18"/>
      <c r="E274" s="13"/>
      <c r="F274" s="35"/>
      <c r="G274" s="2"/>
      <c r="J274" s="7"/>
      <c r="M274" s="2"/>
      <c r="W274" s="47"/>
      <c r="X274" s="47"/>
      <c r="AD274" s="47"/>
      <c r="AL274" s="7"/>
      <c r="BI274" s="7"/>
      <c r="BR274" s="36"/>
      <c r="BU274" s="20"/>
      <c r="BY274" s="47"/>
      <c r="BZ274" s="47"/>
      <c r="CL274" s="15"/>
      <c r="CM274" s="2"/>
    </row>
    <row r="275" spans="1:91" ht="12.75">
      <c r="A275" s="18"/>
      <c r="E275" s="13"/>
      <c r="F275" s="35"/>
      <c r="G275" s="2"/>
      <c r="M275" s="2"/>
      <c r="W275" s="47"/>
      <c r="X275" s="47"/>
      <c r="AD275" s="47"/>
      <c r="BR275" s="36"/>
      <c r="BU275" s="20"/>
      <c r="BY275" s="47"/>
      <c r="BZ275" s="47"/>
      <c r="CM275" s="2"/>
    </row>
    <row r="276" spans="1:91" ht="12.75">
      <c r="A276" s="18"/>
      <c r="E276" s="13"/>
      <c r="F276" s="35"/>
      <c r="G276" s="2"/>
      <c r="J276" s="7"/>
      <c r="M276" s="2"/>
      <c r="W276" s="47"/>
      <c r="X276" s="47"/>
      <c r="AD276" s="47"/>
      <c r="AL276" s="7"/>
      <c r="AY276" s="7"/>
      <c r="BF276" s="7"/>
      <c r="BG276" s="16"/>
      <c r="BH276" s="16"/>
      <c r="BO276" s="47"/>
      <c r="BQ276" s="47"/>
      <c r="BR276" s="36"/>
      <c r="BT276" s="40"/>
      <c r="BU276" s="20"/>
      <c r="BY276" s="47"/>
      <c r="BZ276" s="47"/>
      <c r="CL276" s="15"/>
      <c r="CM276" s="2"/>
    </row>
    <row r="277" spans="1:91" ht="12.75">
      <c r="A277" s="18"/>
      <c r="E277" s="13"/>
      <c r="F277" s="35"/>
      <c r="G277" s="2"/>
      <c r="J277" s="7"/>
      <c r="M277" s="2"/>
      <c r="W277" s="47"/>
      <c r="X277" s="47"/>
      <c r="AD277" s="47"/>
      <c r="AL277" s="7"/>
      <c r="AY277" s="7"/>
      <c r="BF277" s="7"/>
      <c r="BG277" s="16"/>
      <c r="BH277" s="16"/>
      <c r="BO277" s="47"/>
      <c r="BQ277" s="47"/>
      <c r="BR277" s="36"/>
      <c r="BT277" s="40"/>
      <c r="BU277" s="20"/>
      <c r="BY277" s="47"/>
      <c r="BZ277" s="47"/>
      <c r="CL277" s="15"/>
      <c r="CM277" s="2"/>
    </row>
    <row r="278" spans="1:91" ht="12.75">
      <c r="A278" s="18"/>
      <c r="E278" s="13"/>
      <c r="F278" s="35"/>
      <c r="G278" s="2"/>
      <c r="J278" s="7"/>
      <c r="M278" s="2"/>
      <c r="W278" s="47"/>
      <c r="X278" s="47"/>
      <c r="AD278" s="47"/>
      <c r="AL278" s="7"/>
      <c r="AX278" s="7"/>
      <c r="BR278" s="36"/>
      <c r="BU278" s="20"/>
      <c r="BY278" s="47"/>
      <c r="BZ278" s="47"/>
      <c r="CL278" s="15"/>
      <c r="CM278" s="2"/>
    </row>
    <row r="279" spans="1:91" ht="12.75">
      <c r="A279" s="18"/>
      <c r="E279" s="13"/>
      <c r="F279" s="35"/>
      <c r="G279" s="2"/>
      <c r="J279" s="7"/>
      <c r="M279" s="2"/>
      <c r="W279" s="47"/>
      <c r="X279" s="47"/>
      <c r="AD279" s="47"/>
      <c r="AL279" s="7"/>
      <c r="AY279" s="7"/>
      <c r="BF279" s="7"/>
      <c r="BG279" s="16"/>
      <c r="BH279" s="16"/>
      <c r="BR279" s="36"/>
      <c r="BU279" s="20"/>
      <c r="BY279" s="47"/>
      <c r="BZ279" s="47"/>
      <c r="CL279" s="15"/>
      <c r="CM279" s="2"/>
    </row>
    <row r="280" spans="1:91" ht="12.75">
      <c r="A280" s="18"/>
      <c r="E280" s="13"/>
      <c r="F280" s="35"/>
      <c r="G280" s="2"/>
      <c r="J280" s="7"/>
      <c r="M280" s="2"/>
      <c r="W280" s="47"/>
      <c r="X280" s="47"/>
      <c r="AD280" s="47"/>
      <c r="AL280" s="7"/>
      <c r="AY280" s="7"/>
      <c r="BF280" s="7"/>
      <c r="BG280" s="16"/>
      <c r="BH280" s="16"/>
      <c r="BO280" s="47"/>
      <c r="BQ280" s="47"/>
      <c r="BR280" s="36"/>
      <c r="BT280" s="40"/>
      <c r="BU280" s="20"/>
      <c r="BY280" s="47"/>
      <c r="BZ280" s="47"/>
      <c r="CL280" s="15"/>
      <c r="CM280" s="2"/>
    </row>
    <row r="281" spans="1:91" ht="12.75">
      <c r="A281" s="18"/>
      <c r="E281" s="13"/>
      <c r="F281" s="35"/>
      <c r="G281" s="2"/>
      <c r="M281" s="2"/>
      <c r="AD281" s="47"/>
      <c r="BR281" s="36"/>
      <c r="BU281" s="20"/>
      <c r="BY281" s="47"/>
      <c r="BZ281" s="47"/>
      <c r="CL281" s="15"/>
      <c r="CM281" s="2"/>
    </row>
    <row r="282" spans="1:91" ht="12.75">
      <c r="A282" s="18"/>
      <c r="E282" s="13"/>
      <c r="F282" s="35"/>
      <c r="G282" s="2"/>
      <c r="J282" s="7"/>
      <c r="M282" s="2"/>
      <c r="W282" s="47"/>
      <c r="X282" s="47"/>
      <c r="AD282" s="47"/>
      <c r="AL282" s="7"/>
      <c r="AY282" s="7"/>
      <c r="BF282" s="7"/>
      <c r="BG282" s="16"/>
      <c r="BH282" s="16"/>
      <c r="BR282" s="36"/>
      <c r="BU282" s="20"/>
      <c r="BY282" s="47"/>
      <c r="BZ282" s="47"/>
      <c r="CL282" s="15"/>
      <c r="CM282" s="2"/>
    </row>
    <row r="283" spans="1:91" ht="12.75">
      <c r="A283" s="18"/>
      <c r="E283" s="13"/>
      <c r="F283" s="35"/>
      <c r="G283" s="2"/>
      <c r="J283" s="7"/>
      <c r="M283" s="2"/>
      <c r="W283" s="47"/>
      <c r="X283" s="47"/>
      <c r="AD283" s="47"/>
      <c r="AL283" s="7"/>
      <c r="AY283" s="7"/>
      <c r="BF283" s="7"/>
      <c r="BG283" s="16"/>
      <c r="BH283" s="16"/>
      <c r="BQ283" s="47"/>
      <c r="BR283" s="36"/>
      <c r="BT283" s="40"/>
      <c r="BU283" s="20"/>
      <c r="BY283" s="47"/>
      <c r="BZ283" s="47"/>
      <c r="CL283" s="15"/>
      <c r="CM283" s="2"/>
    </row>
    <row r="284" spans="1:91" ht="12.75">
      <c r="A284" s="18"/>
      <c r="E284" s="13"/>
      <c r="F284" s="35"/>
      <c r="G284" s="2"/>
      <c r="J284" s="7"/>
      <c r="M284" s="2"/>
      <c r="W284" s="47"/>
      <c r="X284" s="47"/>
      <c r="AD284" s="47"/>
      <c r="AL284" s="7"/>
      <c r="AY284" s="7"/>
      <c r="BF284" s="7"/>
      <c r="BG284" s="16"/>
      <c r="BH284" s="16"/>
      <c r="BQ284" s="47"/>
      <c r="BR284" s="36"/>
      <c r="BT284" s="40"/>
      <c r="BU284" s="20"/>
      <c r="BY284" s="47"/>
      <c r="BZ284" s="47"/>
      <c r="CL284" s="15"/>
      <c r="CM284" s="2"/>
    </row>
    <row r="285" spans="1:91" ht="12.75">
      <c r="A285" s="18"/>
      <c r="E285" s="13"/>
      <c r="F285" s="35"/>
      <c r="G285" s="2"/>
      <c r="J285" s="7"/>
      <c r="M285" s="2"/>
      <c r="W285" s="47"/>
      <c r="X285" s="47"/>
      <c r="AD285" s="47"/>
      <c r="AL285" s="7"/>
      <c r="AY285" s="7"/>
      <c r="BF285" s="7"/>
      <c r="BG285" s="16"/>
      <c r="BH285" s="16"/>
      <c r="BQ285" s="47"/>
      <c r="BR285" s="36"/>
      <c r="BT285" s="40"/>
      <c r="BU285" s="20"/>
      <c r="BY285" s="47"/>
      <c r="BZ285" s="47"/>
      <c r="CL285" s="15"/>
      <c r="CM285" s="2"/>
    </row>
    <row r="286" spans="1:91" ht="12.75">
      <c r="A286" s="18"/>
      <c r="E286" s="13"/>
      <c r="F286" s="35"/>
      <c r="G286" s="2"/>
      <c r="M286" s="2"/>
      <c r="W286" s="47"/>
      <c r="X286" s="47"/>
      <c r="AM286" s="22"/>
      <c r="BU286" s="20"/>
      <c r="BY286" s="47"/>
      <c r="CL286" s="15"/>
      <c r="CM286" s="2"/>
    </row>
    <row r="287" spans="1:91" ht="12.75">
      <c r="A287" s="18"/>
      <c r="E287" s="13"/>
      <c r="F287" s="35"/>
      <c r="G287" s="2"/>
      <c r="M287" s="2"/>
      <c r="BU287" s="20"/>
      <c r="BY287" s="47"/>
      <c r="CL287" s="15"/>
      <c r="CM287" s="2"/>
    </row>
    <row r="288" spans="1:91" ht="12.75">
      <c r="A288" s="18"/>
      <c r="E288" s="13"/>
      <c r="F288" s="35"/>
      <c r="G288" s="2"/>
      <c r="J288" s="7"/>
      <c r="M288" s="2"/>
      <c r="W288" s="47"/>
      <c r="X288" s="47"/>
      <c r="AD288" s="47"/>
      <c r="AL288" s="7"/>
      <c r="AX288" s="7"/>
      <c r="BR288" s="36"/>
      <c r="BU288" s="20"/>
      <c r="BY288" s="47"/>
      <c r="BZ288" s="47"/>
      <c r="CL288" s="15"/>
      <c r="CM288" s="2"/>
    </row>
    <row r="289" spans="1:91" ht="12.75">
      <c r="A289" s="18"/>
      <c r="E289" s="13"/>
      <c r="F289" s="35"/>
      <c r="G289" s="2"/>
      <c r="J289" s="7"/>
      <c r="M289" s="2"/>
      <c r="W289" s="47"/>
      <c r="X289" s="47"/>
      <c r="AD289" s="47"/>
      <c r="AL289" s="7"/>
      <c r="AW289" s="7"/>
      <c r="AX289" s="7"/>
      <c r="BR289" s="36"/>
      <c r="BU289" s="20"/>
      <c r="BY289" s="47"/>
      <c r="BZ289" s="47"/>
      <c r="CL289" s="15"/>
      <c r="CM289" s="2"/>
    </row>
    <row r="290" spans="1:91" ht="12.75">
      <c r="A290" s="18"/>
      <c r="E290" s="13"/>
      <c r="F290" s="35"/>
      <c r="G290" s="2"/>
      <c r="J290" s="7"/>
      <c r="M290" s="2"/>
      <c r="W290" s="47"/>
      <c r="X290" s="47"/>
      <c r="AD290" s="47"/>
      <c r="AL290" s="7"/>
      <c r="BA290" s="7"/>
      <c r="BB290" s="16"/>
      <c r="BR290" s="36"/>
      <c r="BU290" s="20"/>
      <c r="BY290" s="47"/>
      <c r="BZ290" s="47"/>
      <c r="CL290" s="15"/>
      <c r="CM290" s="2"/>
    </row>
    <row r="291" spans="1:91" ht="12.75">
      <c r="A291" s="18"/>
      <c r="E291" s="13"/>
      <c r="F291" s="35"/>
      <c r="G291" s="2"/>
      <c r="J291" s="7"/>
      <c r="M291" s="2"/>
      <c r="W291" s="47"/>
      <c r="X291" s="47"/>
      <c r="AD291" s="47"/>
      <c r="AL291" s="7"/>
      <c r="BA291" s="16"/>
      <c r="BB291" s="7"/>
      <c r="BR291" s="36"/>
      <c r="BU291" s="20"/>
      <c r="BY291" s="47"/>
      <c r="BZ291" s="47"/>
      <c r="CL291" s="15"/>
      <c r="CM291" s="2"/>
    </row>
    <row r="292" spans="1:91" ht="12.75">
      <c r="A292" s="18"/>
      <c r="E292" s="13"/>
      <c r="F292" s="35"/>
      <c r="G292" s="2"/>
      <c r="J292" s="7"/>
      <c r="M292" s="2"/>
      <c r="W292" s="47"/>
      <c r="X292" s="47"/>
      <c r="AD292" s="47"/>
      <c r="AL292" s="7"/>
      <c r="BD292" s="7"/>
      <c r="BR292" s="36"/>
      <c r="BU292" s="20"/>
      <c r="BY292" s="47"/>
      <c r="BZ292" s="47"/>
      <c r="CL292" s="15"/>
      <c r="CM292" s="2"/>
    </row>
    <row r="293" spans="1:91" ht="12.75">
      <c r="A293" s="18"/>
      <c r="E293" s="13"/>
      <c r="F293" s="35"/>
      <c r="G293" s="2"/>
      <c r="J293" s="7"/>
      <c r="M293" s="2"/>
      <c r="W293" s="47"/>
      <c r="X293" s="47"/>
      <c r="AD293" s="47"/>
      <c r="AL293" s="7"/>
      <c r="BD293" s="7"/>
      <c r="BR293" s="36"/>
      <c r="BU293" s="20"/>
      <c r="BY293" s="47"/>
      <c r="BZ293" s="47"/>
      <c r="CL293" s="15"/>
      <c r="CM293" s="2"/>
    </row>
    <row r="294" spans="1:91" ht="12.75">
      <c r="A294" s="18"/>
      <c r="E294" s="13"/>
      <c r="F294" s="35"/>
      <c r="G294" s="2"/>
      <c r="M294" s="2"/>
      <c r="BR294" s="36"/>
      <c r="BU294" s="20"/>
      <c r="CM294" s="2"/>
    </row>
    <row r="295" spans="1:91" ht="12.75">
      <c r="A295" s="18"/>
      <c r="E295" s="13"/>
      <c r="F295" s="35"/>
      <c r="G295" s="2"/>
      <c r="M295" s="2"/>
      <c r="W295" s="47"/>
      <c r="X295" s="47"/>
      <c r="AM295" s="22"/>
      <c r="BR295" s="36"/>
      <c r="BU295" s="20"/>
      <c r="BY295" s="47"/>
      <c r="CL295" s="15"/>
      <c r="CM295" s="2"/>
    </row>
    <row r="296" spans="1:91" ht="12.75">
      <c r="A296" s="18"/>
      <c r="E296" s="13"/>
      <c r="F296" s="35"/>
      <c r="G296" s="2"/>
      <c r="J296" s="7"/>
      <c r="M296" s="2"/>
      <c r="W296" s="47"/>
      <c r="X296" s="47"/>
      <c r="AD296" s="47"/>
      <c r="AL296" s="7"/>
      <c r="AM296" s="22"/>
      <c r="BD296" s="7"/>
      <c r="BI296" s="7"/>
      <c r="BR296" s="36"/>
      <c r="BU296" s="20"/>
      <c r="BY296" s="47"/>
      <c r="BZ296" s="47"/>
      <c r="CL296" s="15"/>
      <c r="CM296" s="2"/>
    </row>
    <row r="297" spans="1:91" ht="12.75">
      <c r="A297" s="18"/>
      <c r="E297" s="13"/>
      <c r="F297" s="35"/>
      <c r="G297" s="2"/>
      <c r="J297" s="7"/>
      <c r="M297" s="2"/>
      <c r="W297" s="47"/>
      <c r="X297" s="47"/>
      <c r="AD297" s="47"/>
      <c r="AL297" s="7"/>
      <c r="AM297" s="22"/>
      <c r="BI297" s="7"/>
      <c r="BR297" s="36"/>
      <c r="BU297" s="20"/>
      <c r="BY297" s="47"/>
      <c r="BZ297" s="47"/>
      <c r="CL297" s="15"/>
      <c r="CM297" s="2"/>
    </row>
    <row r="298" spans="1:91" ht="12.75">
      <c r="A298" s="18"/>
      <c r="E298" s="13"/>
      <c r="F298" s="35"/>
      <c r="G298" s="2"/>
      <c r="J298" s="7"/>
      <c r="M298" s="2"/>
      <c r="W298" s="47"/>
      <c r="X298" s="47"/>
      <c r="AD298" s="47"/>
      <c r="AL298" s="7"/>
      <c r="AM298" s="22"/>
      <c r="BI298" s="7"/>
      <c r="BR298" s="36"/>
      <c r="BU298" s="20"/>
      <c r="BY298" s="47"/>
      <c r="BZ298" s="47"/>
      <c r="CL298" s="15"/>
      <c r="CM298" s="2"/>
    </row>
    <row r="299" spans="1:91" ht="12.75">
      <c r="A299" s="18"/>
      <c r="E299" s="13"/>
      <c r="F299" s="35"/>
      <c r="G299" s="2"/>
      <c r="J299" s="7"/>
      <c r="M299" s="2"/>
      <c r="W299" s="47"/>
      <c r="X299" s="47"/>
      <c r="AD299" s="47"/>
      <c r="AL299" s="7"/>
      <c r="AM299" s="22"/>
      <c r="BI299" s="7"/>
      <c r="BR299" s="36"/>
      <c r="BU299" s="20"/>
      <c r="BY299" s="47"/>
      <c r="BZ299" s="47"/>
      <c r="CL299" s="15"/>
      <c r="CM299" s="2"/>
    </row>
    <row r="300" spans="1:91" ht="12.75">
      <c r="A300" s="18"/>
      <c r="E300" s="13"/>
      <c r="F300" s="35"/>
      <c r="G300" s="2"/>
      <c r="M300" s="2"/>
      <c r="W300" s="47"/>
      <c r="AD300" s="47"/>
      <c r="AM300" s="22"/>
      <c r="BU300" s="20"/>
      <c r="BY300" s="47"/>
      <c r="BZ300" s="47"/>
      <c r="CL300" s="15"/>
      <c r="CM300" s="2"/>
    </row>
    <row r="301" spans="1:91" ht="12.75">
      <c r="A301" s="18"/>
      <c r="E301" s="13"/>
      <c r="F301" s="35"/>
      <c r="G301" s="2"/>
      <c r="J301" s="7"/>
      <c r="M301" s="2"/>
      <c r="W301" s="47"/>
      <c r="X301" s="47"/>
      <c r="AD301" s="47"/>
      <c r="AL301" s="7"/>
      <c r="BR301" s="36"/>
      <c r="BU301" s="20"/>
      <c r="BY301" s="47"/>
      <c r="BZ301" s="47"/>
      <c r="CL301" s="15"/>
      <c r="CM301" s="2"/>
    </row>
    <row r="302" spans="1:91" ht="12.75">
      <c r="A302" s="18"/>
      <c r="E302" s="13"/>
      <c r="F302" s="35"/>
      <c r="G302" s="2"/>
      <c r="J302" s="7"/>
      <c r="M302" s="2"/>
      <c r="W302" s="47"/>
      <c r="X302" s="47"/>
      <c r="AD302" s="47"/>
      <c r="AL302" s="7"/>
      <c r="BR302" s="36"/>
      <c r="BU302" s="20"/>
      <c r="BY302" s="47"/>
      <c r="BZ302" s="47"/>
      <c r="CL302" s="15"/>
      <c r="CM302" s="2"/>
    </row>
    <row r="303" spans="1:91" ht="12.75">
      <c r="A303" s="18"/>
      <c r="E303" s="13"/>
      <c r="F303" s="35"/>
      <c r="G303" s="2"/>
      <c r="M303" s="2"/>
      <c r="W303" s="47"/>
      <c r="X303" s="47"/>
      <c r="BR303" s="36"/>
      <c r="BU303" s="20"/>
      <c r="BY303" s="47"/>
      <c r="BZ303" s="47"/>
      <c r="CM303" s="2"/>
    </row>
    <row r="304" spans="1:91" ht="12.75">
      <c r="A304" s="18"/>
      <c r="E304" s="13"/>
      <c r="F304" s="35"/>
      <c r="G304" s="2"/>
      <c r="J304" s="7"/>
      <c r="M304" s="2"/>
      <c r="W304" s="47"/>
      <c r="X304" s="47"/>
      <c r="AD304" s="47"/>
      <c r="AL304" s="7"/>
      <c r="AW304" s="7"/>
      <c r="BA304" s="7"/>
      <c r="BB304" s="16"/>
      <c r="BR304" s="36"/>
      <c r="BU304" s="20"/>
      <c r="BY304" s="47"/>
      <c r="BZ304" s="47"/>
      <c r="CL304" s="15"/>
      <c r="CM304" s="2"/>
    </row>
    <row r="305" spans="1:91" ht="12.75">
      <c r="A305" s="18"/>
      <c r="E305" s="13"/>
      <c r="F305" s="35"/>
      <c r="G305" s="2"/>
      <c r="J305" s="7"/>
      <c r="M305" s="2"/>
      <c r="W305" s="47"/>
      <c r="X305" s="47"/>
      <c r="AD305" s="47"/>
      <c r="AL305" s="7"/>
      <c r="BA305" s="16"/>
      <c r="BB305" s="7"/>
      <c r="BR305" s="36"/>
      <c r="BU305" s="20"/>
      <c r="BY305" s="47"/>
      <c r="BZ305" s="47"/>
      <c r="CL305" s="15"/>
      <c r="CM305" s="2"/>
    </row>
    <row r="306" spans="1:91" ht="12.75">
      <c r="A306" s="18"/>
      <c r="E306" s="13"/>
      <c r="F306" s="35"/>
      <c r="G306" s="2"/>
      <c r="J306" s="7"/>
      <c r="M306" s="2"/>
      <c r="W306" s="47"/>
      <c r="X306" s="47"/>
      <c r="AD306" s="47"/>
      <c r="AL306" s="7"/>
      <c r="BD306" s="7"/>
      <c r="BR306" s="36"/>
      <c r="BU306" s="20"/>
      <c r="BY306" s="47"/>
      <c r="BZ306" s="47"/>
      <c r="CL306" s="15"/>
      <c r="CM306" s="2"/>
    </row>
    <row r="307" spans="1:91" ht="12.75">
      <c r="A307" s="18"/>
      <c r="E307" s="13"/>
      <c r="F307" s="35"/>
      <c r="G307" s="2"/>
      <c r="J307" s="7"/>
      <c r="M307" s="2"/>
      <c r="W307" s="47"/>
      <c r="X307" s="47"/>
      <c r="AD307" s="47"/>
      <c r="AL307" s="7"/>
      <c r="BI307" s="7"/>
      <c r="BR307" s="36"/>
      <c r="BU307" s="20"/>
      <c r="BY307" s="47"/>
      <c r="BZ307" s="47"/>
      <c r="CL307" s="15"/>
      <c r="CM307" s="2"/>
    </row>
    <row r="308" spans="1:91" ht="12.75">
      <c r="A308" s="18"/>
      <c r="E308" s="13"/>
      <c r="F308" s="35"/>
      <c r="G308" s="2"/>
      <c r="J308" s="7"/>
      <c r="M308" s="2"/>
      <c r="W308" s="47"/>
      <c r="X308" s="47"/>
      <c r="AD308" s="47"/>
      <c r="AL308" s="7"/>
      <c r="BI308" s="7"/>
      <c r="BR308" s="36"/>
      <c r="BU308" s="20"/>
      <c r="BY308" s="47"/>
      <c r="BZ308" s="47"/>
      <c r="CL308" s="15"/>
      <c r="CM308" s="2"/>
    </row>
    <row r="309" spans="1:91" ht="12.75">
      <c r="A309" s="18"/>
      <c r="E309" s="13"/>
      <c r="F309" s="35"/>
      <c r="G309" s="2"/>
      <c r="J309" s="7"/>
      <c r="M309" s="2"/>
      <c r="W309" s="47"/>
      <c r="X309" s="47"/>
      <c r="AD309" s="47"/>
      <c r="AL309" s="7"/>
      <c r="BI309" s="7"/>
      <c r="BR309" s="36"/>
      <c r="BU309" s="20"/>
      <c r="BY309" s="47"/>
      <c r="BZ309" s="47"/>
      <c r="CL309" s="15"/>
      <c r="CM309" s="2"/>
    </row>
    <row r="310" spans="1:91" ht="12.75">
      <c r="A310" s="18"/>
      <c r="E310" s="13"/>
      <c r="F310" s="35"/>
      <c r="G310" s="2"/>
      <c r="J310" s="7"/>
      <c r="M310" s="2"/>
      <c r="W310" s="47"/>
      <c r="X310" s="47"/>
      <c r="AD310" s="47"/>
      <c r="AL310" s="7"/>
      <c r="BR310" s="36"/>
      <c r="BU310" s="20"/>
      <c r="BY310" s="47"/>
      <c r="BZ310" s="47"/>
      <c r="CL310" s="15"/>
      <c r="CM310" s="2"/>
    </row>
    <row r="311" spans="1:91" ht="12.75">
      <c r="A311" s="18"/>
      <c r="E311" s="13"/>
      <c r="F311" s="35"/>
      <c r="G311" s="2"/>
      <c r="J311" s="7"/>
      <c r="M311" s="2"/>
      <c r="W311" s="47"/>
      <c r="X311" s="47"/>
      <c r="AD311" s="47"/>
      <c r="AL311" s="7"/>
      <c r="BR311" s="36"/>
      <c r="BU311" s="20"/>
      <c r="BY311" s="47"/>
      <c r="BZ311" s="47"/>
      <c r="CL311" s="15"/>
      <c r="CM311" s="2"/>
    </row>
    <row r="312" spans="1:91" ht="12.75">
      <c r="A312" s="18"/>
      <c r="E312" s="13"/>
      <c r="F312" s="35"/>
      <c r="G312" s="2"/>
      <c r="M312" s="2"/>
      <c r="BR312" s="36"/>
      <c r="BU312" s="20"/>
      <c r="BY312" s="47"/>
      <c r="BZ312" s="47"/>
      <c r="CM312" s="2"/>
    </row>
    <row r="313" spans="1:91" ht="12.75">
      <c r="A313" s="18"/>
      <c r="E313" s="13"/>
      <c r="F313" s="35"/>
      <c r="G313" s="2"/>
      <c r="J313" s="7"/>
      <c r="M313" s="2"/>
      <c r="W313" s="47"/>
      <c r="X313" s="47"/>
      <c r="AD313" s="47"/>
      <c r="AL313" s="7"/>
      <c r="AX313" s="7"/>
      <c r="AY313" s="7"/>
      <c r="BF313" s="7"/>
      <c r="BG313" s="16"/>
      <c r="BH313" s="16"/>
      <c r="BR313" s="36"/>
      <c r="BU313" s="20"/>
      <c r="BY313" s="47"/>
      <c r="BZ313" s="47"/>
      <c r="CL313" s="15"/>
      <c r="CM313" s="2"/>
    </row>
    <row r="314" spans="1:91" ht="12.75">
      <c r="A314" s="18"/>
      <c r="E314" s="13"/>
      <c r="F314" s="35"/>
      <c r="G314" s="2"/>
      <c r="J314" s="7"/>
      <c r="M314" s="2"/>
      <c r="W314" s="47"/>
      <c r="X314" s="47"/>
      <c r="AD314" s="47"/>
      <c r="AL314" s="7"/>
      <c r="AX314" s="7"/>
      <c r="AY314" s="7"/>
      <c r="BF314" s="7"/>
      <c r="BG314" s="16"/>
      <c r="BH314" s="16"/>
      <c r="BR314" s="36"/>
      <c r="BU314" s="20"/>
      <c r="BY314" s="47"/>
      <c r="BZ314" s="47"/>
      <c r="CL314" s="15"/>
      <c r="CM314" s="2"/>
    </row>
    <row r="315" spans="1:91" ht="12.75">
      <c r="A315" s="18"/>
      <c r="E315" s="13"/>
      <c r="F315" s="35"/>
      <c r="G315" s="2"/>
      <c r="J315" s="7"/>
      <c r="M315" s="2"/>
      <c r="W315" s="47"/>
      <c r="X315" s="47"/>
      <c r="AD315" s="47"/>
      <c r="AL315" s="7"/>
      <c r="AX315" s="7"/>
      <c r="AY315" s="7"/>
      <c r="BF315" s="7"/>
      <c r="BG315" s="16"/>
      <c r="BH315" s="16"/>
      <c r="BR315" s="36"/>
      <c r="BU315" s="20"/>
      <c r="BY315" s="47"/>
      <c r="BZ315" s="47"/>
      <c r="CL315" s="15"/>
      <c r="CM315" s="2"/>
    </row>
    <row r="316" spans="1:91" ht="12.75">
      <c r="A316" s="18"/>
      <c r="E316" s="13"/>
      <c r="F316" s="35"/>
      <c r="G316" s="2"/>
      <c r="J316" s="7"/>
      <c r="M316" s="2"/>
      <c r="W316" s="47"/>
      <c r="X316" s="47"/>
      <c r="AD316" s="47"/>
      <c r="AL316" s="7"/>
      <c r="AX316" s="7"/>
      <c r="AY316" s="7"/>
      <c r="BF316" s="7"/>
      <c r="BG316" s="16"/>
      <c r="BH316" s="16"/>
      <c r="BR316" s="36"/>
      <c r="BU316" s="20"/>
      <c r="BY316" s="47"/>
      <c r="BZ316" s="47"/>
      <c r="CL316" s="15"/>
      <c r="CM316" s="2"/>
    </row>
    <row r="317" spans="1:91" ht="12.75">
      <c r="A317" s="18"/>
      <c r="E317" s="13"/>
      <c r="F317" s="35"/>
      <c r="G317" s="2"/>
      <c r="J317" s="7"/>
      <c r="M317" s="2"/>
      <c r="W317" s="47"/>
      <c r="X317" s="47"/>
      <c r="AD317" s="47"/>
      <c r="AL317" s="7"/>
      <c r="AX317" s="7"/>
      <c r="AY317" s="7"/>
      <c r="BF317" s="7"/>
      <c r="BG317" s="16"/>
      <c r="BH317" s="16"/>
      <c r="BR317" s="36"/>
      <c r="BU317" s="20"/>
      <c r="BY317" s="47"/>
      <c r="BZ317" s="47"/>
      <c r="CL317" s="15"/>
      <c r="CM317" s="2"/>
    </row>
    <row r="318" spans="1:91" ht="12.75">
      <c r="A318" s="18"/>
      <c r="E318" s="13"/>
      <c r="F318" s="35"/>
      <c r="G318" s="2"/>
      <c r="M318" s="2"/>
      <c r="W318" s="47"/>
      <c r="AD318" s="47"/>
      <c r="AM318" s="22"/>
      <c r="BR318" s="36"/>
      <c r="BU318" s="20"/>
      <c r="BY318" s="47"/>
      <c r="CL318" s="15"/>
      <c r="CM318" s="2"/>
    </row>
    <row r="319" spans="1:91" ht="12.75">
      <c r="A319" s="18"/>
      <c r="E319" s="13"/>
      <c r="F319" s="35"/>
      <c r="G319" s="2"/>
      <c r="M319" s="2"/>
      <c r="W319" s="47"/>
      <c r="X319" s="47"/>
      <c r="AD319" s="47"/>
      <c r="BR319" s="36"/>
      <c r="BU319" s="20"/>
      <c r="BY319" s="47"/>
      <c r="CL319" s="15"/>
      <c r="CM319" s="2"/>
    </row>
    <row r="320" spans="1:91" ht="12.75">
      <c r="A320" s="18"/>
      <c r="E320" s="13"/>
      <c r="F320" s="35"/>
      <c r="G320" s="2"/>
      <c r="J320" s="7"/>
      <c r="M320" s="2"/>
      <c r="W320" s="47"/>
      <c r="X320" s="47"/>
      <c r="AD320" s="47"/>
      <c r="AL320" s="7"/>
      <c r="AX320" s="7"/>
      <c r="BR320" s="36"/>
      <c r="BU320" s="20"/>
      <c r="BY320" s="47"/>
      <c r="BZ320" s="47"/>
      <c r="CL320" s="15"/>
      <c r="CM320" s="2"/>
    </row>
    <row r="321" spans="1:91" ht="12.75">
      <c r="A321" s="18"/>
      <c r="E321" s="13"/>
      <c r="F321" s="35"/>
      <c r="G321" s="2"/>
      <c r="J321" s="7"/>
      <c r="M321" s="2"/>
      <c r="W321" s="47"/>
      <c r="X321" s="47"/>
      <c r="AD321" s="47"/>
      <c r="AL321" s="7"/>
      <c r="AW321" s="7"/>
      <c r="BA321" s="7"/>
      <c r="BB321" s="16"/>
      <c r="BR321" s="36"/>
      <c r="BU321" s="20"/>
      <c r="BY321" s="47"/>
      <c r="BZ321" s="47"/>
      <c r="CL321" s="15"/>
      <c r="CM321" s="2"/>
    </row>
    <row r="322" spans="1:91" ht="12.75">
      <c r="A322" s="18"/>
      <c r="E322" s="13"/>
      <c r="F322" s="35"/>
      <c r="G322" s="2"/>
      <c r="M322" s="2"/>
      <c r="W322" s="47"/>
      <c r="AM322" s="22"/>
      <c r="BU322" s="20"/>
      <c r="BY322" s="47"/>
      <c r="BZ322" s="47"/>
      <c r="CL322" s="15"/>
      <c r="CM322" s="2"/>
    </row>
    <row r="323" spans="1:91" ht="12.75">
      <c r="A323" s="18"/>
      <c r="E323" s="13"/>
      <c r="F323" s="35"/>
      <c r="G323" s="2"/>
      <c r="J323" s="7"/>
      <c r="M323" s="2"/>
      <c r="W323" s="47"/>
      <c r="X323" s="47"/>
      <c r="AD323" s="47"/>
      <c r="AL323" s="7"/>
      <c r="BA323" s="7"/>
      <c r="BB323" s="16"/>
      <c r="BR323" s="36"/>
      <c r="BU323" s="20"/>
      <c r="BY323" s="47"/>
      <c r="BZ323" s="47"/>
      <c r="CL323" s="15"/>
      <c r="CM323" s="2"/>
    </row>
    <row r="324" spans="1:91" ht="12.75">
      <c r="A324" s="18"/>
      <c r="E324" s="13"/>
      <c r="F324" s="35"/>
      <c r="G324" s="2"/>
      <c r="J324" s="7"/>
      <c r="M324" s="2"/>
      <c r="W324" s="47"/>
      <c r="X324" s="47"/>
      <c r="AD324" s="47"/>
      <c r="AL324" s="7"/>
      <c r="BA324" s="7"/>
      <c r="BB324" s="16"/>
      <c r="BR324" s="36"/>
      <c r="BU324" s="20"/>
      <c r="BY324" s="47"/>
      <c r="BZ324" s="47"/>
      <c r="CL324" s="15"/>
      <c r="CM324" s="2"/>
    </row>
    <row r="325" spans="1:91" ht="12.75">
      <c r="A325" s="18"/>
      <c r="E325" s="13"/>
      <c r="F325" s="35"/>
      <c r="G325" s="2"/>
      <c r="J325" s="7"/>
      <c r="M325" s="2"/>
      <c r="W325" s="47"/>
      <c r="X325" s="47"/>
      <c r="AD325" s="47"/>
      <c r="AL325" s="7"/>
      <c r="BA325" s="16"/>
      <c r="BB325" s="7"/>
      <c r="BR325" s="36"/>
      <c r="BU325" s="20"/>
      <c r="BY325" s="47"/>
      <c r="BZ325" s="47"/>
      <c r="CL325" s="15"/>
      <c r="CM325" s="2"/>
    </row>
    <row r="326" spans="1:91" ht="12.75">
      <c r="A326" s="18"/>
      <c r="E326" s="13"/>
      <c r="F326" s="35"/>
      <c r="G326" s="2"/>
      <c r="J326" s="7"/>
      <c r="M326" s="2"/>
      <c r="W326" s="47"/>
      <c r="X326" s="47"/>
      <c r="AD326" s="47"/>
      <c r="AL326" s="7"/>
      <c r="BI326" s="7"/>
      <c r="BR326" s="36"/>
      <c r="BU326" s="20"/>
      <c r="BY326" s="47"/>
      <c r="BZ326" s="47"/>
      <c r="CL326" s="15"/>
      <c r="CM326" s="2"/>
    </row>
    <row r="327" spans="1:91" ht="12.75">
      <c r="A327" s="18"/>
      <c r="E327" s="13"/>
      <c r="F327" s="35"/>
      <c r="G327" s="2"/>
      <c r="M327" s="2"/>
      <c r="W327" s="47"/>
      <c r="X327" s="47"/>
      <c r="BU327" s="20"/>
      <c r="BY327" s="47"/>
      <c r="BZ327" s="47"/>
      <c r="CM327" s="2"/>
    </row>
    <row r="328" spans="1:91" ht="12.75">
      <c r="A328" s="18"/>
      <c r="E328" s="13"/>
      <c r="F328" s="35"/>
      <c r="G328" s="2"/>
      <c r="J328" s="7"/>
      <c r="M328" s="2"/>
      <c r="W328" s="47"/>
      <c r="X328" s="47"/>
      <c r="AD328" s="47"/>
      <c r="AL328" s="7"/>
      <c r="BD328" s="7"/>
      <c r="BR328" s="36"/>
      <c r="BU328" s="20"/>
      <c r="BY328" s="47"/>
      <c r="BZ328" s="47"/>
      <c r="CL328" s="15"/>
      <c r="CM328" s="2"/>
    </row>
    <row r="329" spans="1:91" ht="12.75">
      <c r="A329" s="18"/>
      <c r="E329" s="13"/>
      <c r="F329" s="35"/>
      <c r="G329" s="2"/>
      <c r="J329" s="7"/>
      <c r="M329" s="2"/>
      <c r="W329" s="47"/>
      <c r="X329" s="47"/>
      <c r="AD329" s="47"/>
      <c r="AL329" s="7"/>
      <c r="BD329" s="7"/>
      <c r="BR329" s="36"/>
      <c r="BU329" s="20"/>
      <c r="BY329" s="47"/>
      <c r="BZ329" s="47"/>
      <c r="CL329" s="15"/>
      <c r="CM329" s="2"/>
    </row>
    <row r="330" spans="1:91" ht="12.75">
      <c r="A330" s="18"/>
      <c r="E330" s="13"/>
      <c r="F330" s="35"/>
      <c r="G330" s="2"/>
      <c r="J330" s="7"/>
      <c r="M330" s="2"/>
      <c r="W330" s="47"/>
      <c r="X330" s="47"/>
      <c r="AD330" s="47"/>
      <c r="AL330" s="7"/>
      <c r="BI330" s="7"/>
      <c r="BR330" s="36"/>
      <c r="BU330" s="20"/>
      <c r="BY330" s="47"/>
      <c r="BZ330" s="47"/>
      <c r="CL330" s="15"/>
      <c r="CM330" s="2"/>
    </row>
    <row r="331" spans="1:91" ht="12.75">
      <c r="A331" s="18"/>
      <c r="E331" s="13"/>
      <c r="F331" s="35"/>
      <c r="G331" s="2"/>
      <c r="J331" s="7"/>
      <c r="M331" s="2"/>
      <c r="W331" s="47"/>
      <c r="X331" s="47"/>
      <c r="AD331" s="47"/>
      <c r="AL331" s="7"/>
      <c r="BI331" s="7"/>
      <c r="BR331" s="36"/>
      <c r="BU331" s="20"/>
      <c r="BY331" s="47"/>
      <c r="BZ331" s="47"/>
      <c r="CL331" s="15"/>
      <c r="CM331" s="2"/>
    </row>
    <row r="332" spans="1:91" ht="12.75">
      <c r="A332" s="18"/>
      <c r="E332" s="13"/>
      <c r="F332" s="35"/>
      <c r="G332" s="2"/>
      <c r="J332" s="7"/>
      <c r="M332" s="2"/>
      <c r="W332" s="47"/>
      <c r="X332" s="47"/>
      <c r="AD332" s="47"/>
      <c r="AL332" s="7"/>
      <c r="BI332" s="7"/>
      <c r="BR332" s="36"/>
      <c r="BU332" s="20"/>
      <c r="BY332" s="47"/>
      <c r="BZ332" s="47"/>
      <c r="CL332" s="15"/>
      <c r="CM332" s="2"/>
    </row>
    <row r="333" spans="1:91" ht="12.75">
      <c r="A333" s="18"/>
      <c r="E333" s="13"/>
      <c r="F333" s="35"/>
      <c r="G333" s="2"/>
      <c r="J333" s="7"/>
      <c r="M333" s="2"/>
      <c r="W333" s="47"/>
      <c r="X333" s="47"/>
      <c r="AD333" s="47"/>
      <c r="AL333" s="7"/>
      <c r="BR333" s="36"/>
      <c r="BU333" s="20"/>
      <c r="BY333" s="47"/>
      <c r="BZ333" s="47"/>
      <c r="CL333" s="15"/>
      <c r="CM333" s="2"/>
    </row>
    <row r="334" spans="1:91" ht="12.75">
      <c r="A334" s="18"/>
      <c r="E334" s="13"/>
      <c r="F334" s="35"/>
      <c r="G334" s="2"/>
      <c r="M334" s="2"/>
      <c r="W334" s="47"/>
      <c r="X334" s="47"/>
      <c r="AD334" s="47"/>
      <c r="BU334" s="20"/>
      <c r="BY334" s="47"/>
      <c r="BZ334" s="47"/>
      <c r="CM334" s="2"/>
    </row>
    <row r="335" spans="1:91" ht="12.75">
      <c r="A335" s="18"/>
      <c r="E335" s="13"/>
      <c r="F335" s="35"/>
      <c r="G335" s="2"/>
      <c r="J335" s="7"/>
      <c r="M335" s="2"/>
      <c r="W335" s="47"/>
      <c r="X335" s="47"/>
      <c r="AD335" s="47"/>
      <c r="AL335" s="7"/>
      <c r="BA335" s="7"/>
      <c r="BB335" s="16"/>
      <c r="BR335" s="36"/>
      <c r="BU335" s="20"/>
      <c r="BY335" s="47"/>
      <c r="BZ335" s="47"/>
      <c r="CL335" s="15"/>
      <c r="CM335" s="2"/>
    </row>
    <row r="336" spans="1:91" ht="12.75">
      <c r="A336" s="18"/>
      <c r="E336" s="13"/>
      <c r="F336" s="35"/>
      <c r="G336" s="2"/>
      <c r="J336" s="7"/>
      <c r="M336" s="2"/>
      <c r="W336" s="47"/>
      <c r="X336" s="47"/>
      <c r="AD336" s="47"/>
      <c r="AL336" s="7"/>
      <c r="BA336" s="16"/>
      <c r="BB336" s="7"/>
      <c r="BR336" s="36"/>
      <c r="BU336" s="20"/>
      <c r="BY336" s="47"/>
      <c r="BZ336" s="47"/>
      <c r="CL336" s="15"/>
      <c r="CM336" s="2"/>
    </row>
    <row r="337" spans="1:91" ht="12.75">
      <c r="A337" s="18"/>
      <c r="E337" s="13"/>
      <c r="F337" s="35"/>
      <c r="G337" s="2"/>
      <c r="J337" s="7"/>
      <c r="M337" s="2"/>
      <c r="W337" s="47"/>
      <c r="X337" s="47"/>
      <c r="AD337" s="47"/>
      <c r="AL337" s="7"/>
      <c r="BI337" s="7"/>
      <c r="BR337" s="36"/>
      <c r="BU337" s="20"/>
      <c r="BY337" s="47"/>
      <c r="BZ337" s="47"/>
      <c r="CL337" s="15"/>
      <c r="CM337" s="2"/>
    </row>
    <row r="338" spans="1:91" ht="12.75">
      <c r="A338" s="18"/>
      <c r="E338" s="13"/>
      <c r="F338" s="35"/>
      <c r="G338" s="2"/>
      <c r="J338" s="7"/>
      <c r="M338" s="2"/>
      <c r="W338" s="47"/>
      <c r="X338" s="47"/>
      <c r="AD338" s="47"/>
      <c r="AL338" s="7"/>
      <c r="BD338" s="7"/>
      <c r="BR338" s="36"/>
      <c r="BU338" s="20"/>
      <c r="BY338" s="47"/>
      <c r="BZ338" s="47"/>
      <c r="CL338" s="15"/>
      <c r="CM338" s="2"/>
    </row>
    <row r="339" spans="1:91" ht="12.75">
      <c r="A339" s="18"/>
      <c r="E339" s="13"/>
      <c r="F339" s="35"/>
      <c r="G339" s="2"/>
      <c r="J339" s="7"/>
      <c r="M339" s="2"/>
      <c r="W339" s="47"/>
      <c r="X339" s="47"/>
      <c r="AD339" s="47"/>
      <c r="AL339" s="7"/>
      <c r="BI339" s="7"/>
      <c r="BR339" s="36"/>
      <c r="BU339" s="20"/>
      <c r="BY339" s="47"/>
      <c r="BZ339" s="47"/>
      <c r="CL339" s="15"/>
      <c r="CM339" s="2"/>
    </row>
    <row r="340" spans="1:91" ht="12.75">
      <c r="A340" s="18"/>
      <c r="E340" s="13"/>
      <c r="F340" s="35"/>
      <c r="G340" s="2"/>
      <c r="J340" s="7"/>
      <c r="M340" s="2"/>
      <c r="W340" s="47"/>
      <c r="X340" s="47"/>
      <c r="AD340" s="47"/>
      <c r="AL340" s="7"/>
      <c r="BI340" s="7"/>
      <c r="BR340" s="36"/>
      <c r="BU340" s="20"/>
      <c r="BY340" s="47"/>
      <c r="BZ340" s="47"/>
      <c r="CL340" s="15"/>
      <c r="CM340" s="2"/>
    </row>
    <row r="341" spans="1:91" ht="12.75">
      <c r="A341" s="18"/>
      <c r="E341" s="13"/>
      <c r="F341" s="35"/>
      <c r="G341" s="2"/>
      <c r="M341" s="2"/>
      <c r="AD341" s="47"/>
      <c r="BR341" s="36"/>
      <c r="BU341" s="20"/>
      <c r="BY341" s="47"/>
      <c r="BZ341" s="47"/>
      <c r="CL341" s="15"/>
      <c r="CM341" s="2"/>
    </row>
    <row r="342" spans="1:91" ht="12.75">
      <c r="A342" s="18"/>
      <c r="E342" s="13"/>
      <c r="F342" s="35"/>
      <c r="G342" s="2"/>
      <c r="J342" s="7"/>
      <c r="M342" s="2"/>
      <c r="W342" s="47"/>
      <c r="X342" s="47"/>
      <c r="AD342" s="47"/>
      <c r="AL342" s="7"/>
      <c r="AX342" s="7"/>
      <c r="AY342" s="7"/>
      <c r="BF342" s="7"/>
      <c r="BG342" s="16"/>
      <c r="BH342" s="16"/>
      <c r="BR342" s="36"/>
      <c r="BU342" s="20"/>
      <c r="BY342" s="47"/>
      <c r="BZ342" s="47"/>
      <c r="CL342" s="15"/>
      <c r="CM342" s="2"/>
    </row>
    <row r="343" spans="1:91" ht="12.75">
      <c r="A343" s="18"/>
      <c r="E343" s="13"/>
      <c r="F343" s="35"/>
      <c r="G343" s="2"/>
      <c r="J343" s="7"/>
      <c r="M343" s="2"/>
      <c r="W343" s="47"/>
      <c r="X343" s="47"/>
      <c r="AD343" s="47"/>
      <c r="AL343" s="7"/>
      <c r="AX343" s="7"/>
      <c r="AY343" s="7"/>
      <c r="BF343" s="7"/>
      <c r="BG343" s="16"/>
      <c r="BH343" s="16"/>
      <c r="BR343" s="36"/>
      <c r="BU343" s="20"/>
      <c r="BY343" s="47"/>
      <c r="BZ343" s="47"/>
      <c r="CL343" s="15"/>
      <c r="CM343" s="2"/>
    </row>
    <row r="344" spans="1:91" ht="12.75">
      <c r="A344" s="18"/>
      <c r="E344" s="13"/>
      <c r="F344" s="35"/>
      <c r="G344" s="2"/>
      <c r="J344" s="7"/>
      <c r="M344" s="2"/>
      <c r="W344" s="47"/>
      <c r="X344" s="47"/>
      <c r="AD344" s="47"/>
      <c r="AL344" s="7"/>
      <c r="AX344" s="7"/>
      <c r="AY344" s="7"/>
      <c r="BF344" s="7"/>
      <c r="BG344" s="16"/>
      <c r="BH344" s="16"/>
      <c r="BR344" s="36"/>
      <c r="BU344" s="20"/>
      <c r="BY344" s="47"/>
      <c r="BZ344" s="47"/>
      <c r="CL344" s="15"/>
      <c r="CM344" s="2"/>
    </row>
    <row r="345" spans="1:91" ht="12.75">
      <c r="A345" s="18"/>
      <c r="E345" s="13"/>
      <c r="F345" s="35"/>
      <c r="G345" s="2"/>
      <c r="J345" s="7"/>
      <c r="M345" s="2"/>
      <c r="W345" s="47"/>
      <c r="X345" s="47"/>
      <c r="AD345" s="47"/>
      <c r="AL345" s="7"/>
      <c r="AX345" s="7"/>
      <c r="AY345" s="7"/>
      <c r="BF345" s="7"/>
      <c r="BG345" s="16"/>
      <c r="BH345" s="16"/>
      <c r="BR345" s="36"/>
      <c r="BU345" s="20"/>
      <c r="BY345" s="47"/>
      <c r="BZ345" s="47"/>
      <c r="CL345" s="15"/>
      <c r="CM345" s="2"/>
    </row>
    <row r="346" spans="1:91" ht="12.75">
      <c r="A346" s="18"/>
      <c r="E346" s="13"/>
      <c r="F346" s="35"/>
      <c r="G346" s="2"/>
      <c r="J346" s="7"/>
      <c r="M346" s="2"/>
      <c r="W346" s="47"/>
      <c r="X346" s="47"/>
      <c r="AD346" s="47"/>
      <c r="AL346" s="7"/>
      <c r="AX346" s="7"/>
      <c r="AY346" s="7"/>
      <c r="BF346" s="7"/>
      <c r="BG346" s="16"/>
      <c r="BH346" s="16"/>
      <c r="BR346" s="36"/>
      <c r="BU346" s="20"/>
      <c r="BY346" s="47"/>
      <c r="BZ346" s="47"/>
      <c r="CL346" s="15"/>
      <c r="CM346" s="2"/>
    </row>
    <row r="347" spans="1:91" ht="12.75">
      <c r="A347" s="18"/>
      <c r="E347" s="13"/>
      <c r="F347" s="35"/>
      <c r="G347" s="2"/>
      <c r="J347" s="7"/>
      <c r="M347" s="2"/>
      <c r="W347" s="47"/>
      <c r="X347" s="47"/>
      <c r="AD347" s="47"/>
      <c r="AL347" s="7"/>
      <c r="AX347" s="7"/>
      <c r="AY347" s="7"/>
      <c r="BF347" s="7"/>
      <c r="BG347" s="16"/>
      <c r="BH347" s="16"/>
      <c r="BR347" s="36"/>
      <c r="BU347" s="20"/>
      <c r="BY347" s="47"/>
      <c r="BZ347" s="47"/>
      <c r="CL347" s="15"/>
      <c r="CM347" s="2"/>
    </row>
    <row r="348" spans="1:91" ht="12.75">
      <c r="A348" s="18"/>
      <c r="E348" s="13"/>
      <c r="F348" s="35"/>
      <c r="G348" s="2"/>
      <c r="J348" s="7"/>
      <c r="M348" s="2"/>
      <c r="W348" s="47"/>
      <c r="X348" s="47"/>
      <c r="AL348" s="7"/>
      <c r="AM348" s="22"/>
      <c r="BR348" s="36"/>
      <c r="BU348" s="20"/>
      <c r="BY348" s="47"/>
      <c r="BZ348" s="47"/>
      <c r="CM348" s="2"/>
    </row>
    <row r="349" spans="1:91" ht="12.75">
      <c r="A349" s="18"/>
      <c r="E349" s="13"/>
      <c r="F349" s="35"/>
      <c r="G349" s="2"/>
      <c r="J349" s="7"/>
      <c r="M349" s="2"/>
      <c r="AL349" s="7"/>
      <c r="AM349" s="22"/>
      <c r="BR349" s="36"/>
      <c r="BU349" s="20"/>
      <c r="BY349" s="47"/>
      <c r="BZ349" s="47"/>
      <c r="CL349" s="15"/>
      <c r="CM349" s="2"/>
    </row>
    <row r="350" spans="1:91" ht="12.75">
      <c r="A350" s="18"/>
      <c r="E350" s="13"/>
      <c r="F350" s="35"/>
      <c r="G350" s="2"/>
      <c r="J350" s="7"/>
      <c r="M350" s="2"/>
      <c r="AL350" s="7"/>
      <c r="AM350" s="22"/>
      <c r="BR350" s="36"/>
      <c r="BU350" s="20"/>
      <c r="BY350" s="47"/>
      <c r="BZ350" s="47"/>
      <c r="CL350" s="15"/>
      <c r="CM350" s="2"/>
    </row>
    <row r="351" spans="1:91" ht="12.75">
      <c r="A351" s="18"/>
      <c r="E351" s="13"/>
      <c r="F351" s="35"/>
      <c r="G351" s="2"/>
      <c r="J351" s="7"/>
      <c r="M351" s="2"/>
      <c r="AL351" s="7"/>
      <c r="AM351" s="22"/>
      <c r="BR351" s="36"/>
      <c r="BU351" s="20"/>
      <c r="BY351" s="47"/>
      <c r="BZ351" s="47"/>
      <c r="CL351" s="15"/>
      <c r="CM351" s="2"/>
    </row>
    <row r="352" spans="1:91" ht="12.75">
      <c r="A352" s="18"/>
      <c r="E352" s="13"/>
      <c r="F352" s="35"/>
      <c r="G352" s="2"/>
      <c r="J352" s="7"/>
      <c r="M352" s="2"/>
      <c r="AL352" s="7"/>
      <c r="AM352" s="22"/>
      <c r="BR352" s="36"/>
      <c r="BU352" s="20"/>
      <c r="BY352" s="47"/>
      <c r="BZ352" s="47"/>
      <c r="CM352" s="2"/>
    </row>
    <row r="353" spans="1:91" ht="12.75">
      <c r="A353" s="18"/>
      <c r="E353" s="13"/>
      <c r="F353" s="35"/>
      <c r="G353" s="2"/>
      <c r="J353" s="7"/>
      <c r="M353" s="2"/>
      <c r="W353" s="47"/>
      <c r="X353" s="47"/>
      <c r="AD353" s="47"/>
      <c r="AL353" s="7"/>
      <c r="AM353" s="22"/>
      <c r="AW353" s="7"/>
      <c r="BR353" s="36"/>
      <c r="BU353" s="20"/>
      <c r="BY353" s="47"/>
      <c r="BZ353" s="47"/>
      <c r="CL353" s="15"/>
      <c r="CM353" s="2"/>
    </row>
    <row r="354" spans="1:91" ht="12.75">
      <c r="A354" s="18"/>
      <c r="E354" s="13"/>
      <c r="F354" s="35"/>
      <c r="G354" s="2"/>
      <c r="J354" s="7"/>
      <c r="M354" s="2"/>
      <c r="W354" s="47"/>
      <c r="X354" s="47"/>
      <c r="AD354" s="47"/>
      <c r="AL354" s="7"/>
      <c r="AM354" s="22"/>
      <c r="AW354" s="7"/>
      <c r="BR354" s="36"/>
      <c r="BU354" s="20"/>
      <c r="BY354" s="47"/>
      <c r="BZ354" s="47"/>
      <c r="CL354" s="15"/>
      <c r="CM354" s="2"/>
    </row>
    <row r="355" spans="1:91" ht="12.75">
      <c r="A355" s="18"/>
      <c r="E355" s="13"/>
      <c r="F355" s="35"/>
      <c r="G355" s="2"/>
      <c r="J355" s="7"/>
      <c r="M355" s="2"/>
      <c r="W355" s="47"/>
      <c r="X355" s="47"/>
      <c r="AD355" s="47"/>
      <c r="AL355" s="7"/>
      <c r="AM355" s="22"/>
      <c r="BA355" s="7"/>
      <c r="BB355" s="16"/>
      <c r="BR355" s="36"/>
      <c r="BU355" s="20"/>
      <c r="BY355" s="47"/>
      <c r="BZ355" s="47"/>
      <c r="CL355" s="15"/>
      <c r="CM355" s="2"/>
    </row>
    <row r="356" spans="1:91" ht="12.75">
      <c r="A356" s="18"/>
      <c r="E356" s="13"/>
      <c r="F356" s="35"/>
      <c r="G356" s="2"/>
      <c r="J356" s="7"/>
      <c r="M356" s="2"/>
      <c r="W356" s="47"/>
      <c r="X356" s="47"/>
      <c r="AD356" s="47"/>
      <c r="AL356" s="7"/>
      <c r="AM356" s="22"/>
      <c r="BA356" s="16"/>
      <c r="BB356" s="7"/>
      <c r="BR356" s="36"/>
      <c r="BU356" s="20"/>
      <c r="BY356" s="47"/>
      <c r="BZ356" s="47"/>
      <c r="CL356" s="15"/>
      <c r="CM356" s="2"/>
    </row>
    <row r="357" spans="1:91" ht="12.75">
      <c r="A357" s="18"/>
      <c r="E357" s="13"/>
      <c r="F357" s="35"/>
      <c r="G357" s="2"/>
      <c r="J357" s="7"/>
      <c r="M357" s="2"/>
      <c r="W357" s="47"/>
      <c r="X357" s="47"/>
      <c r="AD357" s="47"/>
      <c r="AL357" s="7"/>
      <c r="AM357" s="22"/>
      <c r="BD357" s="7"/>
      <c r="BR357" s="36"/>
      <c r="BU357" s="20"/>
      <c r="BY357" s="47"/>
      <c r="BZ357" s="47"/>
      <c r="CL357" s="15"/>
      <c r="CM357" s="2"/>
    </row>
    <row r="358" spans="1:91" ht="12.75">
      <c r="A358" s="18"/>
      <c r="E358" s="13"/>
      <c r="F358" s="35"/>
      <c r="G358" s="2"/>
      <c r="J358" s="7"/>
      <c r="M358" s="2"/>
      <c r="W358" s="47"/>
      <c r="X358" s="47"/>
      <c r="AD358" s="47"/>
      <c r="AL358" s="7"/>
      <c r="AM358" s="22"/>
      <c r="BI358" s="7"/>
      <c r="BR358" s="36"/>
      <c r="BU358" s="20"/>
      <c r="BY358" s="47"/>
      <c r="BZ358" s="47"/>
      <c r="CL358" s="15"/>
      <c r="CM358" s="2"/>
    </row>
    <row r="359" spans="1:91" ht="12.75">
      <c r="A359" s="18"/>
      <c r="E359" s="13"/>
      <c r="F359" s="35"/>
      <c r="G359" s="2"/>
      <c r="J359" s="7"/>
      <c r="M359" s="2"/>
      <c r="W359" s="47"/>
      <c r="X359" s="47"/>
      <c r="AD359" s="47"/>
      <c r="AL359" s="7"/>
      <c r="AM359" s="22"/>
      <c r="BI359" s="7"/>
      <c r="BR359" s="36"/>
      <c r="BU359" s="20"/>
      <c r="BY359" s="47"/>
      <c r="BZ359" s="47"/>
      <c r="CL359" s="15"/>
      <c r="CM359" s="2"/>
    </row>
    <row r="360" spans="1:91" ht="12.75">
      <c r="A360" s="18"/>
      <c r="E360" s="13"/>
      <c r="F360" s="35"/>
      <c r="G360" s="2"/>
      <c r="J360" s="7"/>
      <c r="M360" s="2"/>
      <c r="W360" s="47"/>
      <c r="X360" s="47"/>
      <c r="AD360" s="47"/>
      <c r="AL360" s="7"/>
      <c r="AM360" s="22"/>
      <c r="AY360" s="7"/>
      <c r="BR360" s="36"/>
      <c r="BU360" s="20"/>
      <c r="BY360" s="47"/>
      <c r="BZ360" s="47"/>
      <c r="CL360" s="15"/>
      <c r="CM360" s="2"/>
    </row>
    <row r="361" spans="1:91" ht="12.75">
      <c r="A361" s="18"/>
      <c r="E361" s="13"/>
      <c r="F361" s="35"/>
      <c r="G361" s="2"/>
      <c r="J361" s="7"/>
      <c r="M361" s="2"/>
      <c r="W361" s="47"/>
      <c r="X361" s="47"/>
      <c r="AD361" s="47"/>
      <c r="AL361" s="7"/>
      <c r="AM361" s="22"/>
      <c r="BI361" s="7"/>
      <c r="BR361" s="36"/>
      <c r="BU361" s="20"/>
      <c r="BY361" s="47"/>
      <c r="BZ361" s="47"/>
      <c r="CL361" s="15"/>
      <c r="CM361" s="2"/>
    </row>
    <row r="362" spans="1:91" ht="12.75">
      <c r="A362" s="18"/>
      <c r="E362" s="13"/>
      <c r="F362" s="35"/>
      <c r="G362" s="2"/>
      <c r="J362" s="7"/>
      <c r="M362" s="2"/>
      <c r="W362" s="47"/>
      <c r="X362" s="47"/>
      <c r="AD362" s="47"/>
      <c r="AL362" s="7"/>
      <c r="AM362" s="22"/>
      <c r="BI362" s="7"/>
      <c r="BR362" s="36"/>
      <c r="BU362" s="20"/>
      <c r="BY362" s="47"/>
      <c r="BZ362" s="47"/>
      <c r="CL362" s="15"/>
      <c r="CM362" s="2"/>
    </row>
    <row r="363" spans="1:91" ht="12.75">
      <c r="A363" s="18"/>
      <c r="E363" s="13"/>
      <c r="F363" s="35"/>
      <c r="G363" s="2"/>
      <c r="M363" s="2"/>
      <c r="AD363" s="47"/>
      <c r="AM363" s="22"/>
      <c r="BR363" s="36"/>
      <c r="BU363" s="20"/>
      <c r="BY363" s="47"/>
      <c r="BZ363" s="47"/>
      <c r="CM363" s="2"/>
    </row>
    <row r="364" spans="1:91" ht="12.75">
      <c r="A364" s="18"/>
      <c r="E364" s="13"/>
      <c r="F364" s="35"/>
      <c r="G364" s="2"/>
      <c r="J364" s="7"/>
      <c r="M364" s="2"/>
      <c r="W364" s="47"/>
      <c r="X364" s="47"/>
      <c r="AD364" s="47"/>
      <c r="AL364" s="7"/>
      <c r="AM364" s="22"/>
      <c r="BR364" s="36"/>
      <c r="BU364" s="20"/>
      <c r="BY364" s="47"/>
      <c r="BZ364" s="47"/>
      <c r="CL364" s="15"/>
      <c r="CM364" s="2"/>
    </row>
    <row r="365" spans="1:91" ht="12.75">
      <c r="A365" s="18"/>
      <c r="E365" s="13"/>
      <c r="F365" s="35"/>
      <c r="G365" s="2"/>
      <c r="J365" s="7"/>
      <c r="M365" s="2"/>
      <c r="W365" s="47"/>
      <c r="X365" s="47"/>
      <c r="AD365" s="47"/>
      <c r="AL365" s="7"/>
      <c r="AM365" s="22"/>
      <c r="BR365" s="36"/>
      <c r="BU365" s="20"/>
      <c r="BY365" s="47"/>
      <c r="BZ365" s="47"/>
      <c r="CL365" s="15"/>
      <c r="CM365" s="2"/>
    </row>
    <row r="366" spans="1:91" ht="12.75">
      <c r="A366" s="18"/>
      <c r="E366" s="13"/>
      <c r="F366" s="35"/>
      <c r="G366" s="2"/>
      <c r="J366" s="7"/>
      <c r="M366" s="2"/>
      <c r="W366" s="47"/>
      <c r="X366" s="47"/>
      <c r="AD366" s="47"/>
      <c r="AL366" s="7"/>
      <c r="AM366" s="22"/>
      <c r="BE366" s="7"/>
      <c r="BR366" s="36"/>
      <c r="BU366" s="20"/>
      <c r="BY366" s="47"/>
      <c r="BZ366" s="47"/>
      <c r="CL366" s="15"/>
      <c r="CM366" s="2"/>
    </row>
    <row r="367" spans="1:91" ht="12.75">
      <c r="A367" s="18"/>
      <c r="E367" s="13"/>
      <c r="F367" s="35"/>
      <c r="G367" s="2"/>
      <c r="J367" s="7"/>
      <c r="M367" s="2"/>
      <c r="W367" s="47"/>
      <c r="X367" s="47"/>
      <c r="AD367" s="47"/>
      <c r="AL367" s="7"/>
      <c r="AM367" s="22"/>
      <c r="BE367" s="7"/>
      <c r="BR367" s="36"/>
      <c r="BU367" s="20"/>
      <c r="BY367" s="47"/>
      <c r="BZ367" s="47"/>
      <c r="CL367" s="15"/>
      <c r="CM367" s="2"/>
    </row>
    <row r="368" spans="1:91" ht="12.75">
      <c r="A368" s="18"/>
      <c r="E368" s="13"/>
      <c r="F368" s="35"/>
      <c r="G368" s="2"/>
      <c r="J368" s="7"/>
      <c r="M368" s="2"/>
      <c r="W368" s="47"/>
      <c r="X368" s="47"/>
      <c r="AD368" s="47"/>
      <c r="AL368" s="7"/>
      <c r="AM368" s="22"/>
      <c r="BE368" s="7"/>
      <c r="BR368" s="36"/>
      <c r="BU368" s="20"/>
      <c r="BY368" s="47"/>
      <c r="BZ368" s="47"/>
      <c r="CL368" s="15"/>
      <c r="CM368" s="2"/>
    </row>
    <row r="369" spans="1:91" ht="12.75">
      <c r="A369" s="18"/>
      <c r="E369" s="13"/>
      <c r="F369" s="35"/>
      <c r="G369" s="2"/>
      <c r="J369" s="7"/>
      <c r="M369" s="2"/>
      <c r="W369" s="47"/>
      <c r="X369" s="47"/>
      <c r="AD369" s="47"/>
      <c r="AL369" s="7"/>
      <c r="AM369" s="22"/>
      <c r="BI369" s="7"/>
      <c r="BR369" s="36"/>
      <c r="BU369" s="20"/>
      <c r="BY369" s="47"/>
      <c r="BZ369" s="47"/>
      <c r="CL369" s="15"/>
      <c r="CM369" s="2"/>
    </row>
    <row r="370" spans="1:91" ht="12.75">
      <c r="A370" s="18"/>
      <c r="E370" s="13"/>
      <c r="F370" s="35"/>
      <c r="G370" s="2"/>
      <c r="J370" s="7"/>
      <c r="M370" s="2"/>
      <c r="AL370" s="7"/>
      <c r="AM370" s="22"/>
      <c r="BU370" s="20"/>
      <c r="CL370" s="15"/>
      <c r="CM370" s="2"/>
    </row>
    <row r="371" spans="1:91" ht="12.75">
      <c r="A371" s="18"/>
      <c r="E371" s="13"/>
      <c r="F371" s="35"/>
      <c r="G371" s="2"/>
      <c r="J371" s="7"/>
      <c r="M371" s="2"/>
      <c r="W371" s="47"/>
      <c r="X371" s="47"/>
      <c r="AD371" s="47"/>
      <c r="AL371" s="7"/>
      <c r="AM371" s="22"/>
      <c r="BA371" s="7"/>
      <c r="BB371" s="16"/>
      <c r="BR371" s="36"/>
      <c r="BU371" s="20"/>
      <c r="BY371" s="47"/>
      <c r="BZ371" s="47"/>
      <c r="CL371" s="15"/>
      <c r="CM371" s="2"/>
    </row>
    <row r="372" spans="1:91" ht="12.75">
      <c r="A372" s="18"/>
      <c r="E372" s="13"/>
      <c r="F372" s="35"/>
      <c r="G372" s="2"/>
      <c r="J372" s="7"/>
      <c r="M372" s="2"/>
      <c r="W372" s="47"/>
      <c r="X372" s="47"/>
      <c r="AD372" s="47"/>
      <c r="AL372" s="7"/>
      <c r="AM372" s="22"/>
      <c r="BA372" s="16"/>
      <c r="BB372" s="7"/>
      <c r="BR372" s="36"/>
      <c r="BU372" s="20"/>
      <c r="BY372" s="47"/>
      <c r="BZ372" s="47"/>
      <c r="CL372" s="15"/>
      <c r="CM372" s="2"/>
    </row>
    <row r="373" spans="1:91" ht="12.75">
      <c r="A373" s="18"/>
      <c r="E373" s="13"/>
      <c r="F373" s="35"/>
      <c r="G373" s="2"/>
      <c r="J373" s="7"/>
      <c r="M373" s="2"/>
      <c r="W373" s="47"/>
      <c r="X373" s="47"/>
      <c r="AD373" s="47"/>
      <c r="AL373" s="7"/>
      <c r="AM373" s="22"/>
      <c r="BD373" s="7"/>
      <c r="BR373" s="36"/>
      <c r="BU373" s="20"/>
      <c r="BY373" s="47"/>
      <c r="BZ373" s="47"/>
      <c r="CL373" s="15"/>
      <c r="CM373" s="2"/>
    </row>
    <row r="374" spans="1:91" ht="12.75">
      <c r="A374" s="18"/>
      <c r="E374" s="13"/>
      <c r="F374" s="35"/>
      <c r="G374" s="2"/>
      <c r="J374" s="7"/>
      <c r="M374" s="2"/>
      <c r="W374" s="47"/>
      <c r="X374" s="47"/>
      <c r="AD374" s="47"/>
      <c r="AL374" s="7"/>
      <c r="AM374" s="22"/>
      <c r="BI374" s="7"/>
      <c r="BR374" s="36"/>
      <c r="BU374" s="20"/>
      <c r="BY374" s="47"/>
      <c r="BZ374" s="47"/>
      <c r="CL374" s="15"/>
      <c r="CM374" s="2"/>
    </row>
    <row r="375" spans="1:91" ht="12.75">
      <c r="A375" s="18"/>
      <c r="E375" s="13"/>
      <c r="F375" s="35"/>
      <c r="G375" s="2"/>
      <c r="J375" s="7"/>
      <c r="M375" s="2"/>
      <c r="W375" s="47"/>
      <c r="X375" s="47"/>
      <c r="AD375" s="47"/>
      <c r="AL375" s="7"/>
      <c r="AM375" s="22"/>
      <c r="BI375" s="7"/>
      <c r="BR375" s="36"/>
      <c r="BU375" s="20"/>
      <c r="BY375" s="47"/>
      <c r="BZ375" s="47"/>
      <c r="CL375" s="15"/>
      <c r="CM375" s="2"/>
    </row>
    <row r="376" spans="1:91" ht="12.75">
      <c r="A376" s="18"/>
      <c r="E376" s="13"/>
      <c r="F376" s="35"/>
      <c r="G376" s="2"/>
      <c r="J376" s="7"/>
      <c r="M376" s="2"/>
      <c r="W376" s="47"/>
      <c r="X376" s="47"/>
      <c r="AD376" s="47"/>
      <c r="AL376" s="7"/>
      <c r="AM376" s="22"/>
      <c r="BI376" s="7"/>
      <c r="BR376" s="36"/>
      <c r="BU376" s="20"/>
      <c r="BY376" s="47"/>
      <c r="BZ376" s="47"/>
      <c r="CL376" s="15"/>
      <c r="CM376" s="2"/>
    </row>
    <row r="377" spans="1:91" ht="12.75">
      <c r="A377" s="18"/>
      <c r="E377" s="13"/>
      <c r="F377" s="35"/>
      <c r="G377" s="2"/>
      <c r="J377" s="7"/>
      <c r="M377" s="2"/>
      <c r="W377" s="47"/>
      <c r="X377" s="47"/>
      <c r="AD377" s="47"/>
      <c r="AL377" s="7"/>
      <c r="AM377" s="22"/>
      <c r="BI377" s="7"/>
      <c r="BR377" s="36"/>
      <c r="BU377" s="20"/>
      <c r="BY377" s="47"/>
      <c r="BZ377" s="47"/>
      <c r="CL377" s="15"/>
      <c r="CM377" s="2"/>
    </row>
    <row r="378" spans="1:91" ht="12.75">
      <c r="A378" s="18"/>
      <c r="E378" s="13"/>
      <c r="F378" s="35"/>
      <c r="G378" s="2"/>
      <c r="J378" s="7"/>
      <c r="M378" s="2"/>
      <c r="W378" s="47"/>
      <c r="X378" s="47"/>
      <c r="AL378" s="7"/>
      <c r="AM378" s="22"/>
      <c r="BU378" s="20"/>
      <c r="CM378" s="2"/>
    </row>
    <row r="379" spans="1:91" ht="12.75">
      <c r="A379" s="18"/>
      <c r="E379" s="13"/>
      <c r="F379" s="35"/>
      <c r="G379" s="2"/>
      <c r="J379" s="7"/>
      <c r="M379" s="2"/>
      <c r="W379" s="47"/>
      <c r="X379" s="47"/>
      <c r="AD379" s="47"/>
      <c r="AL379" s="7"/>
      <c r="AM379" s="22"/>
      <c r="BF379" s="7"/>
      <c r="BG379" s="16"/>
      <c r="BH379" s="16"/>
      <c r="BR379" s="36"/>
      <c r="BU379" s="20"/>
      <c r="BY379" s="47"/>
      <c r="BZ379" s="47"/>
      <c r="CL379" s="15"/>
      <c r="CM379" s="2"/>
    </row>
    <row r="380" spans="1:91" ht="12.75">
      <c r="A380" s="18"/>
      <c r="E380" s="13"/>
      <c r="F380" s="35"/>
      <c r="G380" s="2"/>
      <c r="J380" s="7"/>
      <c r="M380" s="2"/>
      <c r="W380" s="47"/>
      <c r="X380" s="47"/>
      <c r="AD380" s="47"/>
      <c r="AL380" s="7"/>
      <c r="AM380" s="22"/>
      <c r="BF380" s="7"/>
      <c r="BG380" s="16"/>
      <c r="BH380" s="16"/>
      <c r="BR380" s="36"/>
      <c r="BU380" s="20"/>
      <c r="BY380" s="47"/>
      <c r="BZ380" s="47"/>
      <c r="CL380" s="15"/>
      <c r="CM380" s="2"/>
    </row>
    <row r="381" spans="1:91" ht="12.75">
      <c r="A381" s="18"/>
      <c r="E381" s="13"/>
      <c r="F381" s="35"/>
      <c r="G381" s="2"/>
      <c r="J381" s="7"/>
      <c r="M381" s="2"/>
      <c r="W381" s="47"/>
      <c r="X381" s="47"/>
      <c r="AD381" s="47"/>
      <c r="AL381" s="7"/>
      <c r="AM381" s="22"/>
      <c r="BF381" s="7"/>
      <c r="BG381" s="16"/>
      <c r="BH381" s="16"/>
      <c r="BR381" s="36"/>
      <c r="BU381" s="20"/>
      <c r="BY381" s="47"/>
      <c r="BZ381" s="47"/>
      <c r="CL381" s="15"/>
      <c r="CM381" s="2"/>
    </row>
    <row r="382" spans="1:91" ht="12.75">
      <c r="A382" s="18"/>
      <c r="E382" s="13"/>
      <c r="F382" s="35"/>
      <c r="G382" s="2"/>
      <c r="J382" s="7"/>
      <c r="M382" s="2"/>
      <c r="W382" s="47"/>
      <c r="X382" s="47"/>
      <c r="AD382" s="47"/>
      <c r="AL382" s="7"/>
      <c r="AM382" s="22"/>
      <c r="BF382" s="7"/>
      <c r="BG382" s="16"/>
      <c r="BH382" s="16"/>
      <c r="BR382" s="36"/>
      <c r="BU382" s="20"/>
      <c r="BY382" s="47"/>
      <c r="BZ382" s="47"/>
      <c r="CL382" s="15"/>
      <c r="CM382" s="2"/>
    </row>
    <row r="383" spans="1:91" ht="12.75">
      <c r="A383" s="18"/>
      <c r="E383" s="13"/>
      <c r="F383" s="35"/>
      <c r="G383" s="2"/>
      <c r="M383" s="2"/>
      <c r="AD383" s="47"/>
      <c r="AM383" s="22"/>
      <c r="BU383" s="20"/>
      <c r="CM383" s="2"/>
    </row>
    <row r="384" spans="1:91" ht="12.75">
      <c r="A384" s="18"/>
      <c r="E384" s="13"/>
      <c r="F384" s="35"/>
      <c r="G384" s="2"/>
      <c r="J384" s="7"/>
      <c r="M384" s="2"/>
      <c r="W384" s="47"/>
      <c r="X384" s="47"/>
      <c r="AD384" s="47"/>
      <c r="AL384" s="7"/>
      <c r="AM384" s="22"/>
      <c r="BR384" s="36"/>
      <c r="BU384" s="20"/>
      <c r="BY384" s="47"/>
      <c r="BZ384" s="47"/>
      <c r="CL384" s="15"/>
      <c r="CM384" s="2"/>
    </row>
    <row r="385" spans="1:91" ht="12.75">
      <c r="A385" s="18"/>
      <c r="E385" s="13"/>
      <c r="F385" s="35"/>
      <c r="G385" s="2"/>
      <c r="J385" s="7"/>
      <c r="M385" s="2"/>
      <c r="W385" s="47"/>
      <c r="X385" s="47"/>
      <c r="AD385" s="47"/>
      <c r="AL385" s="7"/>
      <c r="AM385" s="22"/>
      <c r="AW385" s="7"/>
      <c r="BR385" s="36"/>
      <c r="BU385" s="20"/>
      <c r="BY385" s="47"/>
      <c r="BZ385" s="47"/>
      <c r="CL385" s="15"/>
      <c r="CM385" s="2"/>
    </row>
    <row r="386" spans="1:91" ht="12.75">
      <c r="A386" s="18"/>
      <c r="E386" s="13"/>
      <c r="F386" s="35"/>
      <c r="G386" s="2"/>
      <c r="J386" s="7"/>
      <c r="M386" s="2"/>
      <c r="W386" s="47"/>
      <c r="X386" s="47"/>
      <c r="AD386" s="47"/>
      <c r="AL386" s="7"/>
      <c r="AM386" s="22"/>
      <c r="BA386" s="7"/>
      <c r="BB386" s="16"/>
      <c r="BR386" s="36"/>
      <c r="BU386" s="20"/>
      <c r="BY386" s="47"/>
      <c r="BZ386" s="47"/>
      <c r="CL386" s="15"/>
      <c r="CM386" s="2"/>
    </row>
    <row r="387" spans="1:91" ht="12.75">
      <c r="A387" s="18"/>
      <c r="E387" s="13"/>
      <c r="F387" s="35"/>
      <c r="G387" s="2"/>
      <c r="J387" s="7"/>
      <c r="M387" s="2"/>
      <c r="W387" s="47"/>
      <c r="X387" s="47"/>
      <c r="AD387" s="47"/>
      <c r="AL387" s="7"/>
      <c r="AM387" s="22"/>
      <c r="BA387" s="16"/>
      <c r="BB387" s="7"/>
      <c r="BR387" s="36"/>
      <c r="BU387" s="20"/>
      <c r="BY387" s="47"/>
      <c r="BZ387" s="47"/>
      <c r="CL387" s="15"/>
      <c r="CM387" s="2"/>
    </row>
    <row r="388" spans="1:91" ht="12.75">
      <c r="A388" s="18"/>
      <c r="E388" s="13"/>
      <c r="F388" s="35"/>
      <c r="G388" s="2"/>
      <c r="J388" s="7"/>
      <c r="M388" s="2"/>
      <c r="W388" s="47"/>
      <c r="X388" s="47"/>
      <c r="AD388" s="47"/>
      <c r="AL388" s="7"/>
      <c r="AM388" s="22"/>
      <c r="BD388" s="7"/>
      <c r="BR388" s="36"/>
      <c r="BU388" s="20"/>
      <c r="BY388" s="47"/>
      <c r="BZ388" s="47"/>
      <c r="CL388" s="15"/>
      <c r="CM388" s="2"/>
    </row>
    <row r="389" spans="1:91" ht="12.75">
      <c r="A389" s="18"/>
      <c r="E389" s="13"/>
      <c r="F389" s="35"/>
      <c r="G389" s="2"/>
      <c r="J389" s="7"/>
      <c r="M389" s="2"/>
      <c r="W389" s="47"/>
      <c r="X389" s="47"/>
      <c r="AD389" s="47"/>
      <c r="AL389" s="7"/>
      <c r="AM389" s="22"/>
      <c r="BI389" s="7"/>
      <c r="BR389" s="36"/>
      <c r="BU389" s="20"/>
      <c r="BY389" s="47"/>
      <c r="BZ389" s="47"/>
      <c r="CL389" s="15"/>
      <c r="CM389" s="2"/>
    </row>
    <row r="390" spans="1:91" ht="12.75">
      <c r="A390" s="18"/>
      <c r="E390" s="13"/>
      <c r="F390" s="35"/>
      <c r="G390" s="2"/>
      <c r="J390" s="7"/>
      <c r="M390" s="2"/>
      <c r="W390" s="47"/>
      <c r="X390" s="47"/>
      <c r="AD390" s="47"/>
      <c r="AL390" s="7"/>
      <c r="AM390" s="22"/>
      <c r="BI390" s="7"/>
      <c r="BR390" s="36"/>
      <c r="BU390" s="20"/>
      <c r="BY390" s="47"/>
      <c r="BZ390" s="47"/>
      <c r="CL390" s="15"/>
      <c r="CM390" s="2"/>
    </row>
    <row r="391" spans="1:91" ht="12.75">
      <c r="A391" s="18"/>
      <c r="E391" s="13"/>
      <c r="F391" s="35"/>
      <c r="G391" s="2"/>
      <c r="J391" s="7"/>
      <c r="M391" s="2"/>
      <c r="W391" s="47"/>
      <c r="X391" s="47"/>
      <c r="AD391" s="47"/>
      <c r="AL391" s="7"/>
      <c r="AM391" s="22"/>
      <c r="AY391" s="7"/>
      <c r="BR391" s="36"/>
      <c r="BU391" s="20"/>
      <c r="BY391" s="47"/>
      <c r="BZ391" s="47"/>
      <c r="CL391" s="15"/>
      <c r="CM391" s="2"/>
    </row>
    <row r="392" spans="1:91" ht="12.75">
      <c r="A392" s="18"/>
      <c r="E392" s="13"/>
      <c r="F392" s="35"/>
      <c r="G392" s="2"/>
      <c r="J392" s="7"/>
      <c r="M392" s="2"/>
      <c r="W392" s="47"/>
      <c r="X392" s="47"/>
      <c r="AD392" s="47"/>
      <c r="AL392" s="7"/>
      <c r="AM392" s="22"/>
      <c r="BR392" s="36"/>
      <c r="BU392" s="20"/>
      <c r="BY392" s="47"/>
      <c r="BZ392" s="47"/>
      <c r="CL392" s="15"/>
      <c r="CM392" s="2"/>
    </row>
    <row r="393" spans="1:91" ht="12.75">
      <c r="A393" s="18"/>
      <c r="E393" s="13"/>
      <c r="F393" s="35"/>
      <c r="G393" s="2"/>
      <c r="J393" s="7"/>
      <c r="M393" s="2"/>
      <c r="AD393" s="47"/>
      <c r="AL393" s="7"/>
      <c r="AM393" s="22"/>
      <c r="BR393" s="36"/>
      <c r="BU393" s="20"/>
      <c r="CM393" s="2"/>
    </row>
    <row r="394" spans="1:91" ht="12.75">
      <c r="A394" s="18"/>
      <c r="E394" s="13"/>
      <c r="F394" s="35"/>
      <c r="G394" s="2"/>
      <c r="J394" s="7"/>
      <c r="M394" s="2"/>
      <c r="W394" s="47"/>
      <c r="X394" s="47"/>
      <c r="AD394" s="47"/>
      <c r="AL394" s="7"/>
      <c r="AM394" s="22"/>
      <c r="BR394" s="36"/>
      <c r="BU394" s="20"/>
      <c r="BY394" s="47"/>
      <c r="BZ394" s="47"/>
      <c r="CL394" s="15"/>
      <c r="CM394" s="2"/>
    </row>
    <row r="395" spans="1:91" ht="12.75">
      <c r="A395" s="18"/>
      <c r="E395" s="13"/>
      <c r="F395" s="35"/>
      <c r="G395" s="2"/>
      <c r="J395" s="7"/>
      <c r="M395" s="2"/>
      <c r="W395" s="47"/>
      <c r="X395" s="47"/>
      <c r="AD395" s="47"/>
      <c r="AL395" s="7"/>
      <c r="AM395" s="22"/>
      <c r="BE395" s="7"/>
      <c r="BR395" s="36"/>
      <c r="BU395" s="20"/>
      <c r="BY395" s="47"/>
      <c r="BZ395" s="47"/>
      <c r="CL395" s="15"/>
      <c r="CM395" s="2"/>
    </row>
    <row r="396" spans="1:91" ht="12.75">
      <c r="A396" s="18"/>
      <c r="E396" s="13"/>
      <c r="F396" s="35"/>
      <c r="G396" s="2"/>
      <c r="J396" s="7"/>
      <c r="M396" s="2"/>
      <c r="W396" s="47"/>
      <c r="X396" s="47"/>
      <c r="AD396" s="47"/>
      <c r="AL396" s="7"/>
      <c r="AM396" s="22"/>
      <c r="BI396" s="7"/>
      <c r="BR396" s="36"/>
      <c r="BU396" s="20"/>
      <c r="BY396" s="47"/>
      <c r="BZ396" s="47"/>
      <c r="CL396" s="15"/>
      <c r="CM396" s="2"/>
    </row>
    <row r="397" spans="1:91" ht="12.75">
      <c r="A397" s="18"/>
      <c r="E397" s="13"/>
      <c r="F397" s="35"/>
      <c r="G397" s="2"/>
      <c r="J397" s="7"/>
      <c r="M397" s="2"/>
      <c r="AL397" s="7"/>
      <c r="AM397" s="22"/>
      <c r="BR397" s="36"/>
      <c r="BU397" s="20"/>
      <c r="CM397" s="2"/>
    </row>
    <row r="398" spans="1:91" ht="12.75">
      <c r="A398" s="18"/>
      <c r="E398" s="13"/>
      <c r="F398" s="35"/>
      <c r="G398" s="2"/>
      <c r="J398" s="7"/>
      <c r="M398" s="2"/>
      <c r="W398" s="47"/>
      <c r="X398" s="47"/>
      <c r="AD398" s="47"/>
      <c r="AL398" s="7"/>
      <c r="AM398" s="22"/>
      <c r="BA398" s="7"/>
      <c r="BB398" s="16"/>
      <c r="BR398" s="36"/>
      <c r="BU398" s="20"/>
      <c r="BY398" s="47"/>
      <c r="BZ398" s="47"/>
      <c r="CL398" s="15"/>
      <c r="CM398" s="2"/>
    </row>
    <row r="399" spans="1:91" ht="12.75">
      <c r="A399" s="18"/>
      <c r="E399" s="13"/>
      <c r="F399" s="35"/>
      <c r="G399" s="2"/>
      <c r="J399" s="7"/>
      <c r="M399" s="2"/>
      <c r="W399" s="47"/>
      <c r="X399" s="47"/>
      <c r="AD399" s="47"/>
      <c r="AL399" s="7"/>
      <c r="AM399" s="22"/>
      <c r="BA399" s="16"/>
      <c r="BB399" s="7"/>
      <c r="BR399" s="36"/>
      <c r="BU399" s="20"/>
      <c r="BY399" s="47"/>
      <c r="BZ399" s="47"/>
      <c r="CL399" s="15"/>
      <c r="CM399" s="2"/>
    </row>
    <row r="400" spans="1:91" ht="12.75">
      <c r="A400" s="18"/>
      <c r="E400" s="13"/>
      <c r="F400" s="35"/>
      <c r="G400" s="2"/>
      <c r="J400" s="7"/>
      <c r="M400" s="2"/>
      <c r="W400" s="47"/>
      <c r="X400" s="47"/>
      <c r="AD400" s="47"/>
      <c r="AL400" s="7"/>
      <c r="AM400" s="22"/>
      <c r="BI400" s="7"/>
      <c r="BR400" s="36"/>
      <c r="BU400" s="20"/>
      <c r="BY400" s="47"/>
      <c r="BZ400" s="47"/>
      <c r="CL400" s="15"/>
      <c r="CM400" s="2"/>
    </row>
    <row r="401" spans="1:91" ht="12.75">
      <c r="A401" s="18"/>
      <c r="E401" s="13"/>
      <c r="F401" s="35"/>
      <c r="G401" s="2"/>
      <c r="J401" s="7"/>
      <c r="M401" s="2"/>
      <c r="W401" s="47"/>
      <c r="X401" s="47"/>
      <c r="AD401" s="47"/>
      <c r="AL401" s="7"/>
      <c r="AM401" s="22"/>
      <c r="BD401" s="7"/>
      <c r="BR401" s="36"/>
      <c r="BU401" s="20"/>
      <c r="BY401" s="47"/>
      <c r="BZ401" s="47"/>
      <c r="CL401" s="15"/>
      <c r="CM401" s="2"/>
    </row>
    <row r="402" spans="1:91" ht="12.75">
      <c r="A402" s="18"/>
      <c r="E402" s="13"/>
      <c r="F402" s="35"/>
      <c r="G402" s="2"/>
      <c r="J402" s="7"/>
      <c r="M402" s="2"/>
      <c r="W402" s="47"/>
      <c r="X402" s="47"/>
      <c r="AD402" s="47"/>
      <c r="AL402" s="7"/>
      <c r="AM402" s="22"/>
      <c r="BI402" s="7"/>
      <c r="BR402" s="36"/>
      <c r="BU402" s="20"/>
      <c r="BY402" s="47"/>
      <c r="BZ402" s="47"/>
      <c r="CL402" s="15"/>
      <c r="CM402" s="2"/>
    </row>
    <row r="403" spans="1:91" ht="12.75">
      <c r="A403" s="18"/>
      <c r="E403" s="13"/>
      <c r="F403" s="35"/>
      <c r="G403" s="2"/>
      <c r="J403" s="7"/>
      <c r="M403" s="2"/>
      <c r="W403" s="47"/>
      <c r="X403" s="47"/>
      <c r="AD403" s="47"/>
      <c r="AL403" s="7"/>
      <c r="AM403" s="22"/>
      <c r="BI403" s="7"/>
      <c r="BR403" s="36"/>
      <c r="BU403" s="20"/>
      <c r="BY403" s="47"/>
      <c r="BZ403" s="47"/>
      <c r="CL403" s="15"/>
      <c r="CM403" s="2"/>
    </row>
    <row r="404" spans="1:91" ht="12.75">
      <c r="A404" s="18"/>
      <c r="E404" s="13"/>
      <c r="F404" s="35"/>
      <c r="G404" s="2"/>
      <c r="J404" s="7"/>
      <c r="M404" s="2"/>
      <c r="W404" s="47"/>
      <c r="X404" s="47"/>
      <c r="AD404" s="47"/>
      <c r="AL404" s="7"/>
      <c r="AM404" s="22"/>
      <c r="BI404" s="7"/>
      <c r="BR404" s="36"/>
      <c r="BU404" s="20"/>
      <c r="BY404" s="47"/>
      <c r="BZ404" s="47"/>
      <c r="CL404" s="15"/>
      <c r="CM404" s="2"/>
    </row>
    <row r="405" spans="1:91" ht="12.75">
      <c r="A405" s="18"/>
      <c r="E405" s="13"/>
      <c r="F405" s="35"/>
      <c r="G405" s="2"/>
      <c r="J405" s="7"/>
      <c r="M405" s="2"/>
      <c r="AD405" s="47"/>
      <c r="AL405" s="7"/>
      <c r="AM405" s="22"/>
      <c r="BI405" s="7"/>
      <c r="BR405" s="36"/>
      <c r="BU405" s="20"/>
      <c r="CL405" s="15"/>
      <c r="CM405" s="2"/>
    </row>
    <row r="406" spans="1:91" ht="12.75">
      <c r="A406" s="18"/>
      <c r="E406" s="13"/>
      <c r="F406" s="35"/>
      <c r="G406" s="2"/>
      <c r="J406" s="7"/>
      <c r="M406" s="2"/>
      <c r="W406" s="47"/>
      <c r="X406" s="47"/>
      <c r="AD406" s="47"/>
      <c r="AL406" s="7"/>
      <c r="AM406" s="22"/>
      <c r="BR406" s="36"/>
      <c r="BU406" s="20"/>
      <c r="BY406" s="47"/>
      <c r="BZ406" s="47"/>
      <c r="CL406" s="15"/>
      <c r="CM406" s="2"/>
    </row>
    <row r="407" spans="1:91" ht="12.75">
      <c r="A407" s="18"/>
      <c r="E407" s="13"/>
      <c r="F407" s="35"/>
      <c r="G407" s="2"/>
      <c r="J407" s="7"/>
      <c r="M407" s="2"/>
      <c r="W407" s="47"/>
      <c r="X407" s="47"/>
      <c r="AD407" s="47"/>
      <c r="AL407" s="7"/>
      <c r="AM407" s="22"/>
      <c r="BR407" s="36"/>
      <c r="BU407" s="20"/>
      <c r="BY407" s="47"/>
      <c r="BZ407" s="47"/>
      <c r="CL407" s="15"/>
      <c r="CM407" s="2"/>
    </row>
    <row r="408" spans="1:91" ht="12.75">
      <c r="A408" s="18"/>
      <c r="E408" s="13"/>
      <c r="F408" s="35"/>
      <c r="G408" s="2"/>
      <c r="J408" s="7"/>
      <c r="M408" s="2"/>
      <c r="W408" s="47"/>
      <c r="X408" s="47"/>
      <c r="AD408" s="47"/>
      <c r="AL408" s="7"/>
      <c r="AM408" s="22"/>
      <c r="BR408" s="36"/>
      <c r="BU408" s="20"/>
      <c r="BY408" s="47"/>
      <c r="BZ408" s="47"/>
      <c r="CL408" s="15"/>
      <c r="CM408" s="2"/>
    </row>
    <row r="409" spans="1:91" ht="12.75">
      <c r="A409" s="18"/>
      <c r="E409" s="13"/>
      <c r="F409" s="35"/>
      <c r="G409" s="2"/>
      <c r="J409" s="7"/>
      <c r="M409" s="2"/>
      <c r="W409" s="47"/>
      <c r="X409" s="47"/>
      <c r="AD409" s="47"/>
      <c r="AL409" s="7"/>
      <c r="AM409" s="22"/>
      <c r="BR409" s="36"/>
      <c r="BU409" s="20"/>
      <c r="BY409" s="47"/>
      <c r="BZ409" s="47"/>
      <c r="CL409" s="15"/>
      <c r="CM409" s="2"/>
    </row>
    <row r="410" spans="1:91" ht="12.75">
      <c r="A410" s="18"/>
      <c r="E410" s="13"/>
      <c r="F410" s="35"/>
      <c r="G410" s="2"/>
      <c r="J410" s="7"/>
      <c r="M410" s="2"/>
      <c r="W410" s="47"/>
      <c r="X410" s="47"/>
      <c r="AD410" s="47"/>
      <c r="AL410" s="7"/>
      <c r="AM410" s="22"/>
      <c r="BR410" s="36"/>
      <c r="BU410" s="20"/>
      <c r="BY410" s="47"/>
      <c r="BZ410" s="47"/>
      <c r="CL410" s="15"/>
      <c r="CM410" s="2"/>
    </row>
    <row r="411" spans="1:91" ht="12.75">
      <c r="A411" s="18"/>
      <c r="E411" s="13"/>
      <c r="F411" s="35"/>
      <c r="G411" s="2"/>
      <c r="M411" s="2"/>
      <c r="BR411" s="36"/>
      <c r="BU411" s="20"/>
      <c r="CM411" s="2"/>
    </row>
    <row r="412" spans="1:91" ht="12.75">
      <c r="A412" s="18"/>
      <c r="E412" s="13"/>
      <c r="F412" s="35"/>
      <c r="G412" s="2"/>
      <c r="J412" s="7"/>
      <c r="M412" s="2"/>
      <c r="W412" s="47"/>
      <c r="X412" s="47"/>
      <c r="AD412" s="47"/>
      <c r="AL412" s="7"/>
      <c r="BR412" s="36"/>
      <c r="BU412" s="20"/>
      <c r="BY412" s="47"/>
      <c r="BZ412" s="47"/>
      <c r="CL412" s="15"/>
      <c r="CM412" s="2"/>
    </row>
    <row r="413" spans="1:91" ht="12.75">
      <c r="A413" s="18"/>
      <c r="E413" s="13"/>
      <c r="F413" s="35"/>
      <c r="G413" s="2"/>
      <c r="J413" s="7"/>
      <c r="M413" s="2"/>
      <c r="W413" s="47"/>
      <c r="X413" s="47"/>
      <c r="AD413" s="47"/>
      <c r="AL413" s="7"/>
      <c r="AW413" s="7"/>
      <c r="BR413" s="36"/>
      <c r="BU413" s="20"/>
      <c r="BY413" s="47"/>
      <c r="BZ413" s="47"/>
      <c r="CL413" s="15"/>
      <c r="CM413" s="2"/>
    </row>
    <row r="414" spans="1:91" ht="12.75">
      <c r="A414" s="18"/>
      <c r="E414" s="13"/>
      <c r="F414" s="35"/>
      <c r="G414" s="2"/>
      <c r="J414" s="7"/>
      <c r="M414" s="2"/>
      <c r="W414" s="47"/>
      <c r="X414" s="47"/>
      <c r="AD414" s="47"/>
      <c r="AL414" s="7"/>
      <c r="BA414" s="7"/>
      <c r="BR414" s="36"/>
      <c r="BU414" s="20"/>
      <c r="BY414" s="47"/>
      <c r="BZ414" s="47"/>
      <c r="CL414" s="15"/>
      <c r="CM414" s="2"/>
    </row>
    <row r="415" spans="1:91" ht="12.75">
      <c r="A415" s="18"/>
      <c r="E415" s="13"/>
      <c r="F415" s="35"/>
      <c r="G415" s="2"/>
      <c r="J415" s="7"/>
      <c r="M415" s="2"/>
      <c r="W415" s="47"/>
      <c r="X415" s="47"/>
      <c r="AD415" s="47"/>
      <c r="AL415" s="7"/>
      <c r="BB415" s="7"/>
      <c r="BR415" s="36"/>
      <c r="BU415" s="20"/>
      <c r="BY415" s="47"/>
      <c r="BZ415" s="47"/>
      <c r="CL415" s="15"/>
      <c r="CM415" s="2"/>
    </row>
    <row r="416" spans="1:91" ht="12.75">
      <c r="A416" s="18"/>
      <c r="E416" s="13"/>
      <c r="F416" s="35"/>
      <c r="G416" s="2"/>
      <c r="J416" s="7"/>
      <c r="M416" s="2"/>
      <c r="W416" s="47"/>
      <c r="X416" s="47"/>
      <c r="AD416" s="47"/>
      <c r="AL416" s="7"/>
      <c r="BD416" s="7"/>
      <c r="BR416" s="36"/>
      <c r="BU416" s="20"/>
      <c r="BY416" s="47"/>
      <c r="BZ416" s="47"/>
      <c r="CL416" s="15"/>
      <c r="CM416" s="2"/>
    </row>
    <row r="417" spans="1:91" ht="12.75">
      <c r="A417" s="18"/>
      <c r="E417" s="13"/>
      <c r="F417" s="35"/>
      <c r="G417" s="2"/>
      <c r="J417" s="7"/>
      <c r="M417" s="2"/>
      <c r="W417" s="47"/>
      <c r="X417" s="47"/>
      <c r="AD417" s="47"/>
      <c r="AL417" s="7"/>
      <c r="BI417" s="7"/>
      <c r="BR417" s="36"/>
      <c r="BU417" s="20"/>
      <c r="BY417" s="47"/>
      <c r="BZ417" s="47"/>
      <c r="CL417" s="15"/>
      <c r="CM417" s="2"/>
    </row>
    <row r="418" spans="1:91" ht="12.75">
      <c r="A418" s="18"/>
      <c r="E418" s="13"/>
      <c r="F418" s="35"/>
      <c r="G418" s="2"/>
      <c r="J418" s="7"/>
      <c r="M418" s="2"/>
      <c r="W418" s="47"/>
      <c r="X418" s="47"/>
      <c r="AD418" s="47"/>
      <c r="AL418" s="7"/>
      <c r="BI418" s="7"/>
      <c r="BR418" s="36"/>
      <c r="BU418" s="20"/>
      <c r="BY418" s="47"/>
      <c r="BZ418" s="47"/>
      <c r="CL418" s="15"/>
      <c r="CM418" s="2"/>
    </row>
    <row r="419" spans="1:91" ht="12.75">
      <c r="A419" s="18"/>
      <c r="E419" s="13"/>
      <c r="F419" s="35"/>
      <c r="G419" s="2"/>
      <c r="J419" s="7"/>
      <c r="M419" s="2"/>
      <c r="W419" s="47"/>
      <c r="X419" s="47"/>
      <c r="AD419" s="47"/>
      <c r="AL419" s="7"/>
      <c r="AY419" s="7"/>
      <c r="BF419" s="7"/>
      <c r="BG419" s="16"/>
      <c r="BH419" s="16"/>
      <c r="BR419" s="36"/>
      <c r="BU419" s="20"/>
      <c r="BY419" s="47"/>
      <c r="BZ419" s="47"/>
      <c r="CL419" s="15"/>
      <c r="CM419" s="2"/>
    </row>
    <row r="420" spans="1:91" ht="12.75">
      <c r="A420" s="18"/>
      <c r="E420" s="13"/>
      <c r="F420" s="35"/>
      <c r="G420" s="2"/>
      <c r="J420" s="7"/>
      <c r="M420" s="2"/>
      <c r="W420" s="47"/>
      <c r="X420" s="47"/>
      <c r="AD420" s="47"/>
      <c r="AL420" s="7"/>
      <c r="BI420" s="7"/>
      <c r="BR420" s="36"/>
      <c r="BU420" s="20"/>
      <c r="BY420" s="47"/>
      <c r="BZ420" s="47"/>
      <c r="CL420" s="15"/>
      <c r="CM420" s="2"/>
    </row>
    <row r="421" spans="1:91" ht="12.75">
      <c r="A421" s="18"/>
      <c r="E421" s="13"/>
      <c r="F421" s="35"/>
      <c r="G421" s="2"/>
      <c r="J421" s="7"/>
      <c r="M421" s="2"/>
      <c r="W421" s="47"/>
      <c r="X421" s="47"/>
      <c r="AD421" s="47"/>
      <c r="AL421" s="7"/>
      <c r="BI421" s="7"/>
      <c r="BR421" s="36"/>
      <c r="BU421" s="20"/>
      <c r="BY421" s="47"/>
      <c r="BZ421" s="47"/>
      <c r="CL421" s="15"/>
      <c r="CM421" s="2"/>
    </row>
    <row r="422" spans="1:91" ht="12.75">
      <c r="A422" s="18"/>
      <c r="E422" s="13"/>
      <c r="F422" s="35"/>
      <c r="G422" s="2"/>
      <c r="M422" s="2"/>
      <c r="W422" s="47"/>
      <c r="X422" s="47"/>
      <c r="BU422" s="20"/>
      <c r="BY422" s="47"/>
      <c r="BZ422" s="47"/>
      <c r="CM422" s="2"/>
    </row>
    <row r="423" spans="1:91" ht="12.75">
      <c r="A423" s="18"/>
      <c r="E423" s="13"/>
      <c r="F423" s="35"/>
      <c r="G423" s="2"/>
      <c r="J423" s="7"/>
      <c r="M423" s="2"/>
      <c r="W423" s="47"/>
      <c r="X423" s="47"/>
      <c r="AD423" s="47"/>
      <c r="AL423" s="7"/>
      <c r="BI423" s="7"/>
      <c r="BR423" s="36"/>
      <c r="BU423" s="20"/>
      <c r="BY423" s="47"/>
      <c r="BZ423" s="47"/>
      <c r="CL423" s="15"/>
      <c r="CM423" s="2"/>
    </row>
    <row r="424" spans="1:91" ht="12.75">
      <c r="A424" s="18"/>
      <c r="E424" s="13"/>
      <c r="F424" s="35"/>
      <c r="G424" s="2"/>
      <c r="J424" s="7"/>
      <c r="M424" s="2"/>
      <c r="W424" s="47"/>
      <c r="X424" s="47"/>
      <c r="AD424" s="47"/>
      <c r="AL424" s="7"/>
      <c r="BI424" s="7"/>
      <c r="BR424" s="36"/>
      <c r="BU424" s="20"/>
      <c r="BY424" s="47"/>
      <c r="BZ424" s="47"/>
      <c r="CL424" s="15"/>
      <c r="CM424" s="2"/>
    </row>
    <row r="425" spans="1:91" ht="12.75">
      <c r="A425" s="18"/>
      <c r="E425" s="13"/>
      <c r="F425" s="35"/>
      <c r="G425" s="2"/>
      <c r="J425" s="7"/>
      <c r="M425" s="2"/>
      <c r="W425" s="47"/>
      <c r="X425" s="47"/>
      <c r="AD425" s="47"/>
      <c r="AL425" s="7"/>
      <c r="BI425" s="7"/>
      <c r="BR425" s="36"/>
      <c r="BU425" s="20"/>
      <c r="BY425" s="47"/>
      <c r="BZ425" s="47"/>
      <c r="CL425" s="15"/>
      <c r="CM425" s="2"/>
    </row>
    <row r="426" spans="1:91" ht="12.75">
      <c r="A426" s="18"/>
      <c r="E426" s="13"/>
      <c r="F426" s="35"/>
      <c r="G426" s="2"/>
      <c r="M426" s="2"/>
      <c r="W426" s="47"/>
      <c r="X426" s="47"/>
      <c r="BR426" s="36"/>
      <c r="BU426" s="20"/>
      <c r="BY426" s="47"/>
      <c r="BZ426" s="47"/>
      <c r="CL426" s="15"/>
      <c r="CM426" s="2"/>
    </row>
    <row r="427" spans="1:91" ht="12.75">
      <c r="A427" s="18"/>
      <c r="E427" s="13"/>
      <c r="F427" s="35"/>
      <c r="G427" s="2"/>
      <c r="J427" s="7"/>
      <c r="M427" s="2"/>
      <c r="W427" s="47"/>
      <c r="X427" s="47"/>
      <c r="AL427" s="7"/>
      <c r="BR427" s="36"/>
      <c r="BU427" s="20"/>
      <c r="CM427" s="2"/>
    </row>
    <row r="428" spans="1:91" ht="12.75">
      <c r="A428" s="18"/>
      <c r="E428" s="13"/>
      <c r="F428" s="35"/>
      <c r="G428" s="2"/>
      <c r="J428" s="7"/>
      <c r="M428" s="2"/>
      <c r="W428" s="47"/>
      <c r="X428" s="47"/>
      <c r="AD428" s="47"/>
      <c r="AL428" s="7"/>
      <c r="BA428" s="7"/>
      <c r="BR428" s="36"/>
      <c r="BU428" s="20"/>
      <c r="BY428" s="47"/>
      <c r="BZ428" s="47"/>
      <c r="CL428" s="15"/>
      <c r="CM428" s="2"/>
    </row>
    <row r="429" spans="1:91" ht="12.75">
      <c r="A429" s="18"/>
      <c r="E429" s="13"/>
      <c r="F429" s="35"/>
      <c r="G429" s="2"/>
      <c r="J429" s="7"/>
      <c r="M429" s="2"/>
      <c r="W429" s="47"/>
      <c r="X429" s="47"/>
      <c r="AD429" s="47"/>
      <c r="AL429" s="7"/>
      <c r="BB429" s="7"/>
      <c r="BR429" s="36"/>
      <c r="BU429" s="20"/>
      <c r="BY429" s="47"/>
      <c r="BZ429" s="47"/>
      <c r="CL429" s="15"/>
      <c r="CM429" s="2"/>
    </row>
    <row r="430" spans="1:91" ht="12.75">
      <c r="A430" s="18"/>
      <c r="E430" s="13"/>
      <c r="F430" s="35"/>
      <c r="G430" s="2"/>
      <c r="J430" s="7"/>
      <c r="M430" s="2"/>
      <c r="W430" s="47"/>
      <c r="X430" s="47"/>
      <c r="AD430" s="47"/>
      <c r="AL430" s="7"/>
      <c r="BI430" s="7"/>
      <c r="BR430" s="36"/>
      <c r="BU430" s="20"/>
      <c r="BY430" s="47"/>
      <c r="BZ430" s="47"/>
      <c r="CL430" s="15"/>
      <c r="CM430" s="2"/>
    </row>
    <row r="431" spans="1:91" ht="12.75">
      <c r="A431" s="18"/>
      <c r="E431" s="13"/>
      <c r="F431" s="35"/>
      <c r="G431" s="2"/>
      <c r="J431" s="7"/>
      <c r="M431" s="2"/>
      <c r="W431" s="47"/>
      <c r="X431" s="47"/>
      <c r="AD431" s="47"/>
      <c r="AL431" s="7"/>
      <c r="BD431" s="7"/>
      <c r="BR431" s="36"/>
      <c r="BU431" s="20"/>
      <c r="BY431" s="47"/>
      <c r="BZ431" s="47"/>
      <c r="CL431" s="15"/>
      <c r="CM431" s="2"/>
    </row>
    <row r="432" spans="1:91" ht="12.75">
      <c r="A432" s="18"/>
      <c r="E432" s="13"/>
      <c r="F432" s="35"/>
      <c r="G432" s="2"/>
      <c r="J432" s="7"/>
      <c r="M432" s="2"/>
      <c r="W432" s="47"/>
      <c r="X432" s="47"/>
      <c r="AD432" s="47"/>
      <c r="AL432" s="7"/>
      <c r="BI432" s="7"/>
      <c r="BR432" s="36"/>
      <c r="BU432" s="20"/>
      <c r="BY432" s="47"/>
      <c r="BZ432" s="47"/>
      <c r="CL432" s="15"/>
      <c r="CM432" s="2"/>
    </row>
    <row r="433" spans="1:91" ht="12.75">
      <c r="A433" s="18"/>
      <c r="E433" s="13"/>
      <c r="F433" s="35"/>
      <c r="G433" s="2"/>
      <c r="J433" s="7"/>
      <c r="M433" s="2"/>
      <c r="W433" s="47"/>
      <c r="X433" s="47"/>
      <c r="AD433" s="47"/>
      <c r="AL433" s="7"/>
      <c r="BI433" s="7"/>
      <c r="BR433" s="36"/>
      <c r="BU433" s="20"/>
      <c r="BY433" s="47"/>
      <c r="BZ433" s="47"/>
      <c r="CL433" s="15"/>
      <c r="CM433" s="2"/>
    </row>
    <row r="434" spans="1:91" ht="12.75">
      <c r="A434" s="18"/>
      <c r="E434" s="13"/>
      <c r="F434" s="35"/>
      <c r="G434" s="2"/>
      <c r="J434" s="7"/>
      <c r="M434" s="2"/>
      <c r="W434" s="47"/>
      <c r="X434" s="47"/>
      <c r="AD434" s="47"/>
      <c r="AL434" s="7"/>
      <c r="BI434" s="7"/>
      <c r="BR434" s="36"/>
      <c r="BU434" s="20"/>
      <c r="BY434" s="47"/>
      <c r="BZ434" s="47"/>
      <c r="CL434" s="15"/>
      <c r="CM434" s="2"/>
    </row>
    <row r="435" spans="1:91" ht="12.75">
      <c r="A435" s="18"/>
      <c r="E435" s="13"/>
      <c r="F435" s="35"/>
      <c r="G435" s="2"/>
      <c r="M435" s="2"/>
      <c r="BR435" s="36"/>
      <c r="BU435" s="20"/>
      <c r="CM435" s="2"/>
    </row>
    <row r="436" spans="1:91" ht="12.75">
      <c r="A436" s="18"/>
      <c r="E436" s="13"/>
      <c r="F436" s="35"/>
      <c r="G436" s="2"/>
      <c r="J436" s="7"/>
      <c r="M436" s="2"/>
      <c r="W436" s="47"/>
      <c r="X436" s="47"/>
      <c r="AD436" s="47"/>
      <c r="AL436" s="7"/>
      <c r="AM436" s="22"/>
      <c r="BF436" s="7"/>
      <c r="BG436" s="16"/>
      <c r="BH436" s="16"/>
      <c r="BR436" s="36"/>
      <c r="BU436" s="20"/>
      <c r="BY436" s="47"/>
      <c r="BZ436" s="47"/>
      <c r="CL436" s="15"/>
      <c r="CM436" s="2"/>
    </row>
    <row r="437" spans="1:91" ht="12.75">
      <c r="A437" s="18"/>
      <c r="E437" s="13"/>
      <c r="F437" s="35"/>
      <c r="G437" s="2"/>
      <c r="J437" s="7"/>
      <c r="M437" s="2"/>
      <c r="W437" s="47"/>
      <c r="X437" s="47"/>
      <c r="AD437" s="47"/>
      <c r="AL437" s="7"/>
      <c r="AM437" s="22"/>
      <c r="BF437" s="7"/>
      <c r="BG437" s="16"/>
      <c r="BH437" s="16"/>
      <c r="BR437" s="36"/>
      <c r="BU437" s="20"/>
      <c r="BY437" s="47"/>
      <c r="BZ437" s="47"/>
      <c r="CL437" s="15"/>
      <c r="CM437" s="2"/>
    </row>
    <row r="438" spans="1:91" ht="12.75">
      <c r="A438" s="18"/>
      <c r="E438" s="13"/>
      <c r="F438" s="35"/>
      <c r="G438" s="2"/>
      <c r="J438" s="7"/>
      <c r="M438" s="2"/>
      <c r="W438" s="47"/>
      <c r="X438" s="47"/>
      <c r="AD438" s="47"/>
      <c r="AL438" s="7"/>
      <c r="AM438" s="22"/>
      <c r="BF438" s="7"/>
      <c r="BG438" s="16"/>
      <c r="BH438" s="16"/>
      <c r="BR438" s="36"/>
      <c r="BU438" s="20"/>
      <c r="BY438" s="47"/>
      <c r="BZ438" s="47"/>
      <c r="CL438" s="15"/>
      <c r="CM438" s="2"/>
    </row>
    <row r="439" spans="1:91" ht="12.75">
      <c r="A439" s="18"/>
      <c r="E439" s="13"/>
      <c r="F439" s="35"/>
      <c r="G439" s="2"/>
      <c r="J439" s="7"/>
      <c r="M439" s="2"/>
      <c r="W439" s="47"/>
      <c r="X439" s="47"/>
      <c r="AD439" s="47"/>
      <c r="AL439" s="7"/>
      <c r="AM439" s="22"/>
      <c r="BF439" s="7"/>
      <c r="BG439" s="16"/>
      <c r="BH439" s="16"/>
      <c r="BR439" s="36"/>
      <c r="BU439" s="20"/>
      <c r="BY439" s="47"/>
      <c r="BZ439" s="47"/>
      <c r="CL439" s="15"/>
      <c r="CM439" s="2"/>
    </row>
    <row r="440" spans="1:91" ht="12.75">
      <c r="A440" s="18"/>
      <c r="E440" s="13"/>
      <c r="F440" s="35"/>
      <c r="G440" s="2"/>
      <c r="J440" s="7"/>
      <c r="M440" s="2"/>
      <c r="W440" s="47"/>
      <c r="X440" s="47"/>
      <c r="AD440" s="47"/>
      <c r="AL440" s="7"/>
      <c r="AM440" s="22"/>
      <c r="BF440" s="7"/>
      <c r="BG440" s="16"/>
      <c r="BH440" s="16"/>
      <c r="BR440" s="36"/>
      <c r="BU440" s="20"/>
      <c r="BY440" s="47"/>
      <c r="BZ440" s="47"/>
      <c r="CL440" s="15"/>
      <c r="CM440" s="2"/>
    </row>
    <row r="441" spans="1:91" ht="12.75">
      <c r="A441" s="18"/>
      <c r="E441" s="13"/>
      <c r="F441" s="35"/>
      <c r="G441" s="2"/>
      <c r="M441" s="2"/>
      <c r="W441" s="47"/>
      <c r="X441" s="47"/>
      <c r="AD441" s="47"/>
      <c r="AM441" s="22"/>
      <c r="BU441" s="20"/>
      <c r="BY441" s="47"/>
      <c r="BZ441" s="47"/>
      <c r="CM441" s="2"/>
    </row>
    <row r="442" spans="1:91" ht="12.75">
      <c r="A442" s="18"/>
      <c r="E442" s="13"/>
      <c r="F442" s="35"/>
      <c r="G442" s="2"/>
      <c r="J442" s="7"/>
      <c r="M442" s="2"/>
      <c r="W442" s="47"/>
      <c r="X442" s="47"/>
      <c r="AD442" s="47"/>
      <c r="AL442" s="7"/>
      <c r="AM442" s="22"/>
      <c r="BR442" s="36"/>
      <c r="BU442" s="20"/>
      <c r="BY442" s="47"/>
      <c r="BZ442" s="47"/>
      <c r="CL442" s="15"/>
      <c r="CM442" s="2"/>
    </row>
    <row r="443" spans="1:91" ht="12.75">
      <c r="A443" s="18"/>
      <c r="E443" s="13"/>
      <c r="F443" s="35"/>
      <c r="G443" s="2"/>
      <c r="J443" s="7"/>
      <c r="M443" s="2"/>
      <c r="W443" s="47"/>
      <c r="X443" s="47"/>
      <c r="AD443" s="47"/>
      <c r="AL443" s="7"/>
      <c r="AM443" s="22"/>
      <c r="AW443" s="7"/>
      <c r="BR443" s="36"/>
      <c r="BU443" s="20"/>
      <c r="BY443" s="47"/>
      <c r="BZ443" s="47"/>
      <c r="CL443" s="15"/>
      <c r="CM443" s="2"/>
    </row>
    <row r="444" spans="1:91" ht="12.75">
      <c r="A444" s="18"/>
      <c r="E444" s="13"/>
      <c r="F444" s="35"/>
      <c r="G444" s="2"/>
      <c r="M444" s="2"/>
      <c r="W444" s="47"/>
      <c r="AM444" s="22"/>
      <c r="BU444" s="20"/>
      <c r="BY444" s="47"/>
      <c r="BZ444" s="47"/>
      <c r="CL444" s="15"/>
      <c r="CM444" s="2"/>
    </row>
    <row r="445" spans="1:91" ht="12.75">
      <c r="A445" s="18"/>
      <c r="E445" s="13"/>
      <c r="F445" s="35"/>
      <c r="G445" s="2"/>
      <c r="J445" s="7"/>
      <c r="M445" s="2"/>
      <c r="W445" s="47"/>
      <c r="X445" s="47"/>
      <c r="AD445" s="47"/>
      <c r="AL445" s="7"/>
      <c r="BA445" s="7"/>
      <c r="BR445" s="36"/>
      <c r="BU445" s="20"/>
      <c r="BY445" s="47"/>
      <c r="BZ445" s="47"/>
      <c r="CL445" s="15"/>
      <c r="CM445" s="2"/>
    </row>
    <row r="446" spans="1:91" ht="12.75">
      <c r="A446" s="18"/>
      <c r="E446" s="13"/>
      <c r="F446" s="35"/>
      <c r="G446" s="2"/>
      <c r="J446" s="7"/>
      <c r="M446" s="2"/>
      <c r="W446" s="47"/>
      <c r="X446" s="47"/>
      <c r="AD446" s="47"/>
      <c r="AL446" s="7"/>
      <c r="BB446" s="7"/>
      <c r="BR446" s="36"/>
      <c r="BU446" s="20"/>
      <c r="BY446" s="47"/>
      <c r="BZ446" s="47"/>
      <c r="CL446" s="15"/>
      <c r="CM446" s="2"/>
    </row>
    <row r="447" spans="1:91" ht="12.75">
      <c r="A447" s="18"/>
      <c r="E447" s="13"/>
      <c r="F447" s="35"/>
      <c r="G447" s="2"/>
      <c r="J447" s="7"/>
      <c r="M447" s="2"/>
      <c r="W447" s="47"/>
      <c r="X447" s="47"/>
      <c r="AD447" s="47"/>
      <c r="AL447" s="7"/>
      <c r="AY447" s="7"/>
      <c r="BR447" s="36"/>
      <c r="BU447" s="20"/>
      <c r="BY447" s="47"/>
      <c r="BZ447" s="47"/>
      <c r="CL447" s="15"/>
      <c r="CM447" s="2"/>
    </row>
    <row r="448" spans="1:91" ht="12.75">
      <c r="A448" s="18"/>
      <c r="E448" s="13"/>
      <c r="F448" s="35"/>
      <c r="G448" s="2"/>
      <c r="J448" s="7"/>
      <c r="M448" s="2"/>
      <c r="W448" s="47"/>
      <c r="X448" s="47"/>
      <c r="AD448" s="47"/>
      <c r="AL448" s="7"/>
      <c r="BD448" s="7"/>
      <c r="BR448" s="36"/>
      <c r="BU448" s="20"/>
      <c r="BY448" s="47"/>
      <c r="BZ448" s="47"/>
      <c r="CL448" s="15"/>
      <c r="CM448" s="2"/>
    </row>
    <row r="449" spans="1:91" ht="12.75">
      <c r="A449" s="18"/>
      <c r="E449" s="13"/>
      <c r="F449" s="35"/>
      <c r="G449" s="2"/>
      <c r="J449" s="7"/>
      <c r="M449" s="2"/>
      <c r="W449" s="47"/>
      <c r="X449" s="47"/>
      <c r="AD449" s="47"/>
      <c r="AL449" s="7"/>
      <c r="BI449" s="7"/>
      <c r="BR449" s="36"/>
      <c r="BU449" s="20"/>
      <c r="BY449" s="47"/>
      <c r="BZ449" s="47"/>
      <c r="CL449" s="15"/>
      <c r="CM449" s="2"/>
    </row>
    <row r="450" spans="1:91" ht="12.75">
      <c r="A450" s="18"/>
      <c r="E450" s="13"/>
      <c r="F450" s="35"/>
      <c r="G450" s="2"/>
      <c r="J450" s="7"/>
      <c r="M450" s="2"/>
      <c r="W450" s="47"/>
      <c r="X450" s="47"/>
      <c r="AD450" s="47"/>
      <c r="AL450" s="7"/>
      <c r="BI450" s="7"/>
      <c r="BR450" s="36"/>
      <c r="BU450" s="20"/>
      <c r="BY450" s="47"/>
      <c r="BZ450" s="47"/>
      <c r="CL450" s="15"/>
      <c r="CM450" s="2"/>
    </row>
    <row r="451" spans="1:91" ht="12.75">
      <c r="A451" s="18"/>
      <c r="E451" s="13"/>
      <c r="F451" s="35"/>
      <c r="G451" s="2"/>
      <c r="J451" s="7"/>
      <c r="M451" s="2"/>
      <c r="W451" s="47"/>
      <c r="X451" s="47"/>
      <c r="AD451" s="47"/>
      <c r="AL451" s="7"/>
      <c r="BI451" s="7"/>
      <c r="BR451" s="36"/>
      <c r="BU451" s="20"/>
      <c r="BY451" s="47"/>
      <c r="BZ451" s="47"/>
      <c r="CL451" s="15"/>
      <c r="CM451" s="2"/>
    </row>
    <row r="452" spans="1:91" ht="12.75">
      <c r="A452" s="18"/>
      <c r="E452" s="13"/>
      <c r="F452" s="35"/>
      <c r="G452" s="2"/>
      <c r="J452" s="7"/>
      <c r="M452" s="2"/>
      <c r="W452" s="47"/>
      <c r="X452" s="47"/>
      <c r="AD452" s="47"/>
      <c r="AL452" s="7"/>
      <c r="BI452" s="7"/>
      <c r="BR452" s="36"/>
      <c r="BU452" s="20"/>
      <c r="BY452" s="47"/>
      <c r="BZ452" s="47"/>
      <c r="CL452" s="15"/>
      <c r="CM452" s="2"/>
    </row>
    <row r="453" spans="1:91" ht="12.75">
      <c r="A453" s="18"/>
      <c r="E453" s="13"/>
      <c r="F453" s="35"/>
      <c r="G453" s="2"/>
      <c r="M453" s="2"/>
      <c r="BU453" s="20"/>
      <c r="BY453" s="47"/>
      <c r="BZ453" s="47"/>
      <c r="CM453" s="2"/>
    </row>
    <row r="454" spans="1:91" ht="12.75">
      <c r="A454" s="18"/>
      <c r="E454" s="13"/>
      <c r="F454" s="35"/>
      <c r="G454" s="2"/>
      <c r="J454" s="7"/>
      <c r="M454" s="2"/>
      <c r="W454" s="47"/>
      <c r="X454" s="47"/>
      <c r="AD454" s="47"/>
      <c r="AL454" s="7"/>
      <c r="AM454" s="22"/>
      <c r="BE454" s="7"/>
      <c r="BR454" s="36"/>
      <c r="BU454" s="20"/>
      <c r="BY454" s="47"/>
      <c r="BZ454" s="47"/>
      <c r="CL454" s="15"/>
      <c r="CM454" s="2"/>
    </row>
    <row r="455" spans="1:91" ht="12.75">
      <c r="A455" s="18"/>
      <c r="E455" s="13"/>
      <c r="F455" s="35"/>
      <c r="G455" s="2"/>
      <c r="J455" s="7"/>
      <c r="M455" s="2"/>
      <c r="W455" s="47"/>
      <c r="X455" s="47"/>
      <c r="AD455" s="47"/>
      <c r="AL455" s="7"/>
      <c r="AM455" s="22"/>
      <c r="BI455" s="7"/>
      <c r="BR455" s="36"/>
      <c r="BU455" s="20"/>
      <c r="BY455" s="47"/>
      <c r="BZ455" s="47"/>
      <c r="CL455" s="15"/>
      <c r="CM455" s="2"/>
    </row>
    <row r="456" spans="1:91" ht="12.75">
      <c r="A456" s="18"/>
      <c r="E456" s="13"/>
      <c r="F456" s="35"/>
      <c r="G456" s="2"/>
      <c r="J456" s="7"/>
      <c r="M456" s="2"/>
      <c r="W456" s="47"/>
      <c r="X456" s="47"/>
      <c r="AD456" s="47"/>
      <c r="AL456" s="7"/>
      <c r="AM456" s="22"/>
      <c r="BI456" s="7"/>
      <c r="BR456" s="36"/>
      <c r="BU456" s="20"/>
      <c r="BY456" s="47"/>
      <c r="BZ456" s="47"/>
      <c r="CL456" s="15"/>
      <c r="CM456" s="2"/>
    </row>
    <row r="457" spans="1:91" ht="12.75">
      <c r="A457" s="18"/>
      <c r="E457" s="13"/>
      <c r="F457" s="35"/>
      <c r="G457" s="2"/>
      <c r="J457" s="7"/>
      <c r="M457" s="2"/>
      <c r="W457" s="47"/>
      <c r="X457" s="47"/>
      <c r="AD457" s="47"/>
      <c r="AL457" s="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BR457" s="36"/>
      <c r="BU457" s="20"/>
      <c r="BY457" s="47"/>
      <c r="BZ457" s="47"/>
      <c r="CL457" s="15"/>
      <c r="CM457" s="2"/>
    </row>
    <row r="458" spans="1:91" ht="12.75">
      <c r="A458" s="18"/>
      <c r="E458" s="13"/>
      <c r="F458" s="35"/>
      <c r="G458" s="2"/>
      <c r="J458" s="7"/>
      <c r="M458" s="2"/>
      <c r="W458" s="47"/>
      <c r="X458" s="47"/>
      <c r="AD458" s="47"/>
      <c r="AL458" s="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BF458" s="7"/>
      <c r="BG458" s="16"/>
      <c r="BH458" s="16"/>
      <c r="BR458" s="36"/>
      <c r="BU458" s="20"/>
      <c r="BY458" s="47"/>
      <c r="BZ458" s="47"/>
      <c r="CL458" s="15"/>
      <c r="CM458" s="2"/>
    </row>
    <row r="459" spans="1:91" ht="12.75">
      <c r="A459" s="18"/>
      <c r="E459" s="13"/>
      <c r="F459" s="35"/>
      <c r="G459" s="2"/>
      <c r="J459" s="7"/>
      <c r="M459" s="2"/>
      <c r="W459" s="47"/>
      <c r="X459" s="47"/>
      <c r="AD459" s="47"/>
      <c r="AL459" s="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BF459" s="7"/>
      <c r="BG459" s="16"/>
      <c r="BH459" s="16"/>
      <c r="BR459" s="36"/>
      <c r="BU459" s="20"/>
      <c r="BY459" s="47"/>
      <c r="BZ459" s="47"/>
      <c r="CL459" s="15"/>
      <c r="CM459" s="2"/>
    </row>
    <row r="460" spans="1:91" ht="12.75">
      <c r="A460" s="18"/>
      <c r="E460" s="13"/>
      <c r="F460" s="35"/>
      <c r="G460" s="2"/>
      <c r="J460" s="7"/>
      <c r="M460" s="2"/>
      <c r="W460" s="47"/>
      <c r="X460" s="47"/>
      <c r="AD460" s="47"/>
      <c r="AL460" s="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BF460" s="7"/>
      <c r="BG460" s="16"/>
      <c r="BH460" s="16"/>
      <c r="BR460" s="36"/>
      <c r="BU460" s="20"/>
      <c r="BY460" s="47"/>
      <c r="BZ460" s="47"/>
      <c r="CL460" s="15"/>
      <c r="CM460" s="2"/>
    </row>
    <row r="461" spans="23:91" ht="12.75">
      <c r="W461" s="47"/>
      <c r="X461" s="47"/>
      <c r="AD461" s="47"/>
      <c r="BU461" s="20"/>
      <c r="CM461" s="17"/>
    </row>
    <row r="462" spans="1:91" ht="12.75">
      <c r="A462" s="18"/>
      <c r="E462" s="13"/>
      <c r="F462" s="35"/>
      <c r="G462" s="2"/>
      <c r="J462" s="7"/>
      <c r="M462" s="2"/>
      <c r="W462" s="47"/>
      <c r="X462" s="47"/>
      <c r="AD462" s="47"/>
      <c r="AL462" s="7"/>
      <c r="BA462" s="7"/>
      <c r="BR462" s="36"/>
      <c r="BU462" s="20"/>
      <c r="BY462" s="47"/>
      <c r="BZ462" s="47"/>
      <c r="CL462" s="15"/>
      <c r="CM462" s="2"/>
    </row>
    <row r="463" spans="1:91" ht="12.75">
      <c r="A463" s="18"/>
      <c r="E463" s="13"/>
      <c r="F463" s="35"/>
      <c r="G463" s="2"/>
      <c r="J463" s="7"/>
      <c r="M463" s="2"/>
      <c r="W463" s="47"/>
      <c r="X463" s="47"/>
      <c r="AD463" s="47"/>
      <c r="AL463" s="7"/>
      <c r="BB463" s="7"/>
      <c r="BR463" s="36"/>
      <c r="BU463" s="20"/>
      <c r="BY463" s="47"/>
      <c r="BZ463" s="47"/>
      <c r="CL463" s="15"/>
      <c r="CM463" s="2"/>
    </row>
    <row r="464" spans="1:91" ht="12.75">
      <c r="A464" s="18"/>
      <c r="E464" s="13"/>
      <c r="F464" s="35"/>
      <c r="G464" s="2"/>
      <c r="J464" s="7"/>
      <c r="M464" s="2"/>
      <c r="W464" s="47"/>
      <c r="X464" s="47"/>
      <c r="AD464" s="47"/>
      <c r="AL464" s="7"/>
      <c r="BI464" s="7"/>
      <c r="BR464" s="36"/>
      <c r="BU464" s="20"/>
      <c r="BY464" s="47"/>
      <c r="BZ464" s="47"/>
      <c r="CL464" s="15"/>
      <c r="CM464" s="2"/>
    </row>
    <row r="465" spans="1:91" ht="12.75">
      <c r="A465" s="18"/>
      <c r="E465" s="13"/>
      <c r="F465" s="35"/>
      <c r="G465" s="2"/>
      <c r="J465" s="7"/>
      <c r="M465" s="2"/>
      <c r="W465" s="47"/>
      <c r="X465" s="47"/>
      <c r="AD465" s="47"/>
      <c r="AL465" s="7"/>
      <c r="BD465" s="7"/>
      <c r="BR465" s="36"/>
      <c r="BU465" s="20"/>
      <c r="BY465" s="47"/>
      <c r="BZ465" s="47"/>
      <c r="CL465" s="15"/>
      <c r="CM465" s="2"/>
    </row>
    <row r="466" spans="1:91" ht="12.75">
      <c r="A466" s="18"/>
      <c r="E466" s="13"/>
      <c r="F466" s="35"/>
      <c r="G466" s="2"/>
      <c r="J466" s="7"/>
      <c r="M466" s="2"/>
      <c r="W466" s="47"/>
      <c r="X466" s="47"/>
      <c r="AD466" s="47"/>
      <c r="AL466" s="7"/>
      <c r="BI466" s="7"/>
      <c r="BR466" s="36"/>
      <c r="BU466" s="20"/>
      <c r="BY466" s="47"/>
      <c r="BZ466" s="47"/>
      <c r="CL466" s="15"/>
      <c r="CM466" s="2"/>
    </row>
    <row r="467" spans="1:91" ht="12.75">
      <c r="A467" s="18"/>
      <c r="E467" s="13"/>
      <c r="F467" s="35"/>
      <c r="G467" s="2"/>
      <c r="J467" s="7"/>
      <c r="M467" s="2"/>
      <c r="W467" s="47"/>
      <c r="X467" s="47"/>
      <c r="AD467" s="47"/>
      <c r="AL467" s="7"/>
      <c r="BI467" s="7"/>
      <c r="BR467" s="36"/>
      <c r="BU467" s="20"/>
      <c r="BY467" s="47"/>
      <c r="BZ467" s="47"/>
      <c r="CL467" s="15"/>
      <c r="CM467" s="2"/>
    </row>
    <row r="468" spans="1:91" ht="12.75">
      <c r="A468" s="18"/>
      <c r="E468" s="13"/>
      <c r="F468" s="35"/>
      <c r="G468" s="2"/>
      <c r="J468" s="7"/>
      <c r="M468" s="2"/>
      <c r="W468" s="47"/>
      <c r="X468" s="47"/>
      <c r="AD468" s="47"/>
      <c r="AL468" s="7"/>
      <c r="BI468" s="7"/>
      <c r="BR468" s="36"/>
      <c r="BU468" s="20"/>
      <c r="BY468" s="47"/>
      <c r="BZ468" s="47"/>
      <c r="CL468" s="15"/>
      <c r="CM468" s="2"/>
    </row>
    <row r="469" spans="5:91" ht="12.75">
      <c r="E469" s="13"/>
      <c r="F469" s="35"/>
      <c r="G469" s="2"/>
      <c r="M469" s="2"/>
      <c r="BU469" s="20"/>
      <c r="CL469" s="15"/>
      <c r="CM469" s="2"/>
    </row>
    <row r="470" spans="1:91" ht="12.75">
      <c r="A470" s="18"/>
      <c r="E470" s="13"/>
      <c r="F470" s="35"/>
      <c r="G470" s="2"/>
      <c r="J470" s="7"/>
      <c r="M470" s="2"/>
      <c r="W470" s="47"/>
      <c r="X470" s="47"/>
      <c r="AD470" s="47"/>
      <c r="AL470" s="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7"/>
      <c r="BR470" s="36"/>
      <c r="BU470" s="20"/>
      <c r="BY470" s="47"/>
      <c r="BZ470" s="47"/>
      <c r="CL470" s="15"/>
      <c r="CM470" s="2"/>
    </row>
    <row r="471" spans="1:91" ht="12.75">
      <c r="A471" s="18"/>
      <c r="E471" s="13"/>
      <c r="F471" s="35"/>
      <c r="G471" s="2"/>
      <c r="J471" s="7"/>
      <c r="M471" s="2"/>
      <c r="W471" s="47"/>
      <c r="X471" s="47"/>
      <c r="AD471" s="47"/>
      <c r="AL471" s="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7"/>
      <c r="BR471" s="36"/>
      <c r="BU471" s="20"/>
      <c r="BY471" s="47"/>
      <c r="BZ471" s="47"/>
      <c r="CL471" s="15"/>
      <c r="CM471" s="2"/>
    </row>
    <row r="472" spans="1:91" ht="12.75">
      <c r="A472" s="18"/>
      <c r="E472" s="13"/>
      <c r="F472" s="35"/>
      <c r="G472" s="2"/>
      <c r="J472" s="7"/>
      <c r="M472" s="2"/>
      <c r="W472" s="47"/>
      <c r="X472" s="47"/>
      <c r="AD472" s="47"/>
      <c r="AL472" s="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BR472" s="36"/>
      <c r="BU472" s="20"/>
      <c r="BY472" s="47"/>
      <c r="BZ472" s="47"/>
      <c r="CL472" s="15"/>
      <c r="CM472" s="2"/>
    </row>
    <row r="473" spans="1:91" ht="12.75">
      <c r="A473" s="18"/>
      <c r="E473" s="13"/>
      <c r="F473" s="35"/>
      <c r="G473" s="2"/>
      <c r="J473" s="7"/>
      <c r="M473" s="2"/>
      <c r="W473" s="47"/>
      <c r="X473" s="47"/>
      <c r="AD473" s="47"/>
      <c r="AL473" s="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BA473" s="7"/>
      <c r="BR473" s="36"/>
      <c r="BU473" s="20"/>
      <c r="BY473" s="47"/>
      <c r="BZ473" s="47"/>
      <c r="CL473" s="15"/>
      <c r="CM473" s="2"/>
    </row>
    <row r="474" spans="1:91" ht="12.75">
      <c r="A474" s="18"/>
      <c r="E474" s="13"/>
      <c r="F474" s="35"/>
      <c r="G474" s="2"/>
      <c r="J474" s="7"/>
      <c r="M474" s="2"/>
      <c r="W474" s="47"/>
      <c r="X474" s="47"/>
      <c r="AD474" s="47"/>
      <c r="AL474" s="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BB474" s="7"/>
      <c r="BR474" s="36"/>
      <c r="BU474" s="20"/>
      <c r="BY474" s="47"/>
      <c r="BZ474" s="47"/>
      <c r="CL474" s="15"/>
      <c r="CM474" s="2"/>
    </row>
    <row r="475" spans="1:91" ht="12.75">
      <c r="A475" s="18"/>
      <c r="E475" s="13"/>
      <c r="F475" s="35"/>
      <c r="G475" s="2"/>
      <c r="J475" s="7"/>
      <c r="M475" s="2"/>
      <c r="W475" s="47"/>
      <c r="X475" s="47"/>
      <c r="AD475" s="47"/>
      <c r="AL475" s="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Y475" s="7"/>
      <c r="BF475" s="7"/>
      <c r="BG475" s="16"/>
      <c r="BH475" s="16"/>
      <c r="BR475" s="36"/>
      <c r="BU475" s="20"/>
      <c r="BY475" s="47"/>
      <c r="BZ475" s="47"/>
      <c r="CL475" s="15"/>
      <c r="CM475" s="2"/>
    </row>
    <row r="476" spans="1:91" ht="12.75">
      <c r="A476" s="18"/>
      <c r="E476" s="13"/>
      <c r="F476" s="35"/>
      <c r="G476" s="2"/>
      <c r="J476" s="7"/>
      <c r="M476" s="2"/>
      <c r="W476" s="47"/>
      <c r="X476" s="47"/>
      <c r="AD476" s="47"/>
      <c r="AL476" s="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BD476" s="7"/>
      <c r="BR476" s="36"/>
      <c r="BU476" s="20"/>
      <c r="BY476" s="47"/>
      <c r="BZ476" s="47"/>
      <c r="CL476" s="15"/>
      <c r="CM476" s="2"/>
    </row>
    <row r="477" spans="1:91" ht="12.75">
      <c r="A477" s="18"/>
      <c r="E477" s="13"/>
      <c r="F477" s="35"/>
      <c r="G477" s="2"/>
      <c r="J477" s="7"/>
      <c r="M477" s="2"/>
      <c r="W477" s="47"/>
      <c r="X477" s="47"/>
      <c r="AD477" s="47"/>
      <c r="AL477" s="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BI477" s="7"/>
      <c r="BR477" s="36"/>
      <c r="BU477" s="20"/>
      <c r="BY477" s="47"/>
      <c r="BZ477" s="47"/>
      <c r="CL477" s="15"/>
      <c r="CM477" s="2"/>
    </row>
    <row r="478" spans="1:91" ht="12.75">
      <c r="A478" s="18"/>
      <c r="E478" s="13"/>
      <c r="F478" s="35"/>
      <c r="G478" s="2"/>
      <c r="J478" s="7"/>
      <c r="M478" s="2"/>
      <c r="W478" s="47"/>
      <c r="X478" s="47"/>
      <c r="AD478" s="47"/>
      <c r="AL478" s="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BI478" s="7"/>
      <c r="BR478" s="36"/>
      <c r="BU478" s="20"/>
      <c r="BY478" s="47"/>
      <c r="BZ478" s="47"/>
      <c r="CL478" s="15"/>
      <c r="CM478" s="2"/>
    </row>
    <row r="479" spans="1:91" ht="12.75">
      <c r="A479" s="18"/>
      <c r="E479" s="13"/>
      <c r="F479" s="35"/>
      <c r="G479" s="2"/>
      <c r="M479" s="2"/>
      <c r="W479" s="47"/>
      <c r="X479" s="4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BU479" s="20"/>
      <c r="CM479" s="2"/>
    </row>
    <row r="480" spans="1:91" ht="12.75">
      <c r="A480" s="18"/>
      <c r="E480" s="13"/>
      <c r="F480" s="35"/>
      <c r="G480" s="2"/>
      <c r="J480" s="7"/>
      <c r="M480" s="2"/>
      <c r="W480" s="47"/>
      <c r="X480" s="47"/>
      <c r="AD480" s="47"/>
      <c r="AL480" s="7"/>
      <c r="BI480" s="7"/>
      <c r="BR480" s="36"/>
      <c r="BU480" s="20"/>
      <c r="BY480" s="47"/>
      <c r="BZ480" s="47"/>
      <c r="CL480" s="15"/>
      <c r="CM480" s="2"/>
    </row>
    <row r="481" spans="1:91" ht="12.75">
      <c r="A481" s="18"/>
      <c r="E481" s="13"/>
      <c r="F481" s="35"/>
      <c r="G481" s="2"/>
      <c r="J481" s="7"/>
      <c r="M481" s="2"/>
      <c r="W481" s="47"/>
      <c r="X481" s="47"/>
      <c r="AD481" s="47"/>
      <c r="AL481" s="7"/>
      <c r="BI481" s="7"/>
      <c r="BR481" s="36"/>
      <c r="BU481" s="20"/>
      <c r="BY481" s="47"/>
      <c r="BZ481" s="47"/>
      <c r="CL481" s="15"/>
      <c r="CM481" s="2"/>
    </row>
    <row r="482" spans="1:91" ht="12.75">
      <c r="A482" s="18"/>
      <c r="E482" s="13"/>
      <c r="F482" s="35"/>
      <c r="G482" s="2"/>
      <c r="J482" s="7"/>
      <c r="M482" s="2"/>
      <c r="W482" s="47"/>
      <c r="X482" s="47"/>
      <c r="AD482" s="47"/>
      <c r="AL482" s="7"/>
      <c r="BE482" s="7"/>
      <c r="BR482" s="36"/>
      <c r="BU482" s="20"/>
      <c r="BY482" s="47"/>
      <c r="BZ482" s="47"/>
      <c r="CL482" s="15"/>
      <c r="CM482" s="2"/>
    </row>
    <row r="483" spans="1:91" ht="12.75">
      <c r="A483" s="18"/>
      <c r="E483" s="13"/>
      <c r="F483" s="35"/>
      <c r="G483" s="2"/>
      <c r="J483" s="7"/>
      <c r="M483" s="2"/>
      <c r="W483" s="47"/>
      <c r="X483" s="47"/>
      <c r="AD483" s="47"/>
      <c r="AL483" s="7"/>
      <c r="BF483" s="7"/>
      <c r="BG483" s="16"/>
      <c r="BH483" s="16"/>
      <c r="BR483" s="36"/>
      <c r="BU483" s="20"/>
      <c r="BY483" s="47"/>
      <c r="BZ483" s="47"/>
      <c r="CL483" s="15"/>
      <c r="CM483" s="2"/>
    </row>
    <row r="484" spans="1:91" ht="12.75">
      <c r="A484" s="18"/>
      <c r="E484" s="13"/>
      <c r="F484" s="35"/>
      <c r="G484" s="2"/>
      <c r="J484" s="7"/>
      <c r="M484" s="2"/>
      <c r="W484" s="47"/>
      <c r="X484" s="47"/>
      <c r="AD484" s="47"/>
      <c r="AL484" s="7"/>
      <c r="BF484" s="7"/>
      <c r="BG484" s="16"/>
      <c r="BH484" s="16"/>
      <c r="BR484" s="36"/>
      <c r="BU484" s="20"/>
      <c r="BY484" s="47"/>
      <c r="BZ484" s="47"/>
      <c r="CL484" s="15"/>
      <c r="CM484" s="2"/>
    </row>
    <row r="485" spans="1:91" ht="12.75">
      <c r="A485" s="18"/>
      <c r="E485" s="13"/>
      <c r="F485" s="35"/>
      <c r="G485" s="2"/>
      <c r="J485" s="7"/>
      <c r="M485" s="2"/>
      <c r="W485" s="47"/>
      <c r="X485" s="47"/>
      <c r="AD485" s="47"/>
      <c r="AL485" s="7"/>
      <c r="BF485" s="7"/>
      <c r="BG485" s="16"/>
      <c r="BH485" s="16"/>
      <c r="BR485" s="36"/>
      <c r="BU485" s="20"/>
      <c r="BY485" s="47"/>
      <c r="BZ485" s="47"/>
      <c r="CL485" s="15"/>
      <c r="CM485" s="2"/>
    </row>
    <row r="486" spans="1:91" ht="12.75">
      <c r="A486" s="18"/>
      <c r="E486" s="13"/>
      <c r="F486" s="35"/>
      <c r="G486" s="2"/>
      <c r="M486" s="2"/>
      <c r="BU486" s="20"/>
      <c r="BY486" s="47"/>
      <c r="BZ486" s="47"/>
      <c r="CM486" s="2"/>
    </row>
    <row r="487" spans="1:91" ht="12.75">
      <c r="A487" s="18"/>
      <c r="E487" s="13"/>
      <c r="F487" s="35"/>
      <c r="G487" s="2"/>
      <c r="J487" s="7"/>
      <c r="M487" s="2"/>
      <c r="W487" s="47"/>
      <c r="X487" s="47"/>
      <c r="AD487" s="47"/>
      <c r="AL487" s="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BA487" s="7"/>
      <c r="BR487" s="36"/>
      <c r="BU487" s="20"/>
      <c r="BY487" s="47"/>
      <c r="BZ487" s="47"/>
      <c r="CL487" s="15"/>
      <c r="CM487" s="2"/>
    </row>
    <row r="488" spans="1:91" ht="12.75">
      <c r="A488" s="18"/>
      <c r="E488" s="13"/>
      <c r="F488" s="35"/>
      <c r="G488" s="2"/>
      <c r="J488" s="7"/>
      <c r="M488" s="2"/>
      <c r="W488" s="47"/>
      <c r="X488" s="47"/>
      <c r="AD488" s="47"/>
      <c r="AL488" s="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BB488" s="7"/>
      <c r="BR488" s="36"/>
      <c r="BU488" s="20"/>
      <c r="BY488" s="47"/>
      <c r="BZ488" s="47"/>
      <c r="CL488" s="15"/>
      <c r="CM488" s="2"/>
    </row>
    <row r="489" spans="1:91" ht="12.75">
      <c r="A489" s="18"/>
      <c r="E489" s="13"/>
      <c r="F489" s="35"/>
      <c r="G489" s="2"/>
      <c r="J489" s="7"/>
      <c r="M489" s="2"/>
      <c r="W489" s="47"/>
      <c r="X489" s="47"/>
      <c r="AD489" s="47"/>
      <c r="AL489" s="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BI489" s="7"/>
      <c r="BR489" s="36"/>
      <c r="BU489" s="20"/>
      <c r="BY489" s="47"/>
      <c r="BZ489" s="47"/>
      <c r="CL489" s="15"/>
      <c r="CM489" s="2"/>
    </row>
    <row r="490" spans="1:91" ht="12.75">
      <c r="A490" s="18"/>
      <c r="E490" s="13"/>
      <c r="F490" s="35"/>
      <c r="G490" s="2"/>
      <c r="J490" s="7"/>
      <c r="M490" s="2"/>
      <c r="W490" s="47"/>
      <c r="X490" s="47"/>
      <c r="AD490" s="47"/>
      <c r="AL490" s="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BD490" s="7"/>
      <c r="BR490" s="36"/>
      <c r="BU490" s="20"/>
      <c r="BY490" s="47"/>
      <c r="BZ490" s="47"/>
      <c r="CL490" s="15"/>
      <c r="CM490" s="2"/>
    </row>
    <row r="491" spans="1:91" ht="12.75">
      <c r="A491" s="18"/>
      <c r="E491" s="13"/>
      <c r="F491" s="35"/>
      <c r="G491" s="2"/>
      <c r="J491" s="7"/>
      <c r="M491" s="2"/>
      <c r="W491" s="47"/>
      <c r="X491" s="47"/>
      <c r="AD491" s="47"/>
      <c r="AL491" s="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BI491" s="7"/>
      <c r="BR491" s="36"/>
      <c r="BU491" s="20"/>
      <c r="BY491" s="47"/>
      <c r="BZ491" s="47"/>
      <c r="CL491" s="15"/>
      <c r="CM491" s="2"/>
    </row>
    <row r="492" spans="1:91" ht="12.75">
      <c r="A492" s="18"/>
      <c r="E492" s="13"/>
      <c r="F492" s="35"/>
      <c r="G492" s="2"/>
      <c r="J492" s="7"/>
      <c r="M492" s="2"/>
      <c r="W492" s="47"/>
      <c r="X492" s="47"/>
      <c r="AD492" s="47"/>
      <c r="AL492" s="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BI492" s="7"/>
      <c r="BR492" s="36"/>
      <c r="BU492" s="20"/>
      <c r="BY492" s="47"/>
      <c r="BZ492" s="47"/>
      <c r="CL492" s="15"/>
      <c r="CM492" s="2"/>
    </row>
    <row r="493" spans="1:91" ht="12.75">
      <c r="A493" s="18"/>
      <c r="E493" s="13"/>
      <c r="F493" s="35"/>
      <c r="G493" s="2"/>
      <c r="M493" s="2"/>
      <c r="W493" s="47"/>
      <c r="X493" s="47"/>
      <c r="AD493" s="4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BR493" s="36"/>
      <c r="BU493" s="20"/>
      <c r="CM493" s="2"/>
    </row>
    <row r="494" spans="1:91" ht="12.75">
      <c r="A494" s="18"/>
      <c r="E494" s="13"/>
      <c r="F494" s="35"/>
      <c r="G494" s="2"/>
      <c r="J494" s="7"/>
      <c r="M494" s="2"/>
      <c r="W494" s="47"/>
      <c r="X494" s="47"/>
      <c r="AD494" s="47"/>
      <c r="AL494" s="7"/>
      <c r="AW494" s="7"/>
      <c r="BR494" s="36"/>
      <c r="BU494" s="20"/>
      <c r="BY494" s="47"/>
      <c r="BZ494" s="47"/>
      <c r="CL494" s="15"/>
      <c r="CM494" s="2"/>
    </row>
    <row r="495" spans="1:91" ht="12.75">
      <c r="A495" s="18"/>
      <c r="E495" s="13"/>
      <c r="F495" s="35"/>
      <c r="G495" s="2"/>
      <c r="J495" s="7"/>
      <c r="M495" s="2"/>
      <c r="W495" s="47"/>
      <c r="X495" s="47"/>
      <c r="AD495" s="47"/>
      <c r="AL495" s="7"/>
      <c r="AW495" s="7"/>
      <c r="BR495" s="36"/>
      <c r="BU495" s="20"/>
      <c r="BY495" s="47"/>
      <c r="BZ495" s="47"/>
      <c r="CL495" s="15"/>
      <c r="CM495" s="2"/>
    </row>
    <row r="496" spans="1:91" ht="12.75">
      <c r="A496" s="18"/>
      <c r="E496" s="13"/>
      <c r="F496" s="35"/>
      <c r="G496" s="2"/>
      <c r="J496" s="7"/>
      <c r="M496" s="2"/>
      <c r="W496" s="47"/>
      <c r="X496" s="47"/>
      <c r="AD496" s="47"/>
      <c r="AL496" s="7"/>
      <c r="BA496" s="7"/>
      <c r="BR496" s="36"/>
      <c r="BU496" s="20"/>
      <c r="BY496" s="47"/>
      <c r="BZ496" s="47"/>
      <c r="CL496" s="15"/>
      <c r="CM496" s="2"/>
    </row>
    <row r="497" spans="1:91" ht="12.75">
      <c r="A497" s="18"/>
      <c r="E497" s="13"/>
      <c r="F497" s="35"/>
      <c r="G497" s="2"/>
      <c r="J497" s="7"/>
      <c r="M497" s="2"/>
      <c r="W497" s="47"/>
      <c r="X497" s="47"/>
      <c r="AD497" s="47"/>
      <c r="AL497" s="7"/>
      <c r="BB497" s="7"/>
      <c r="BR497" s="36"/>
      <c r="BU497" s="20"/>
      <c r="BY497" s="47"/>
      <c r="BZ497" s="47"/>
      <c r="CL497" s="15"/>
      <c r="CM497" s="2"/>
    </row>
    <row r="498" spans="1:91" ht="12.75">
      <c r="A498" s="18"/>
      <c r="E498" s="13"/>
      <c r="F498" s="35"/>
      <c r="G498" s="2"/>
      <c r="J498" s="7"/>
      <c r="M498" s="2"/>
      <c r="W498" s="47"/>
      <c r="X498" s="47"/>
      <c r="AD498" s="47"/>
      <c r="AL498" s="7"/>
      <c r="BD498" s="7"/>
      <c r="BR498" s="36"/>
      <c r="BU498" s="20"/>
      <c r="BY498" s="47"/>
      <c r="BZ498" s="47"/>
      <c r="CL498" s="15"/>
      <c r="CM498" s="2"/>
    </row>
    <row r="499" spans="1:91" ht="12.75">
      <c r="A499" s="18"/>
      <c r="E499" s="13"/>
      <c r="F499" s="35"/>
      <c r="G499" s="2"/>
      <c r="J499" s="7"/>
      <c r="M499" s="2"/>
      <c r="W499" s="47"/>
      <c r="X499" s="47"/>
      <c r="AD499" s="47"/>
      <c r="AL499" s="7"/>
      <c r="BI499" s="7"/>
      <c r="BR499" s="36"/>
      <c r="BU499" s="20"/>
      <c r="BY499" s="47"/>
      <c r="BZ499" s="47"/>
      <c r="CL499" s="15"/>
      <c r="CM499" s="2"/>
    </row>
    <row r="500" spans="1:91" ht="12.75">
      <c r="A500" s="18"/>
      <c r="E500" s="13"/>
      <c r="F500" s="35"/>
      <c r="G500" s="2"/>
      <c r="J500" s="7"/>
      <c r="M500" s="2"/>
      <c r="W500" s="47"/>
      <c r="X500" s="47"/>
      <c r="AD500" s="47"/>
      <c r="AL500" s="7"/>
      <c r="BI500" s="7"/>
      <c r="BR500" s="36"/>
      <c r="BU500" s="20"/>
      <c r="BY500" s="47"/>
      <c r="BZ500" s="47"/>
      <c r="CL500" s="15"/>
      <c r="CM500" s="2"/>
    </row>
    <row r="501" spans="1:91" ht="12.75">
      <c r="A501" s="18"/>
      <c r="E501" s="13"/>
      <c r="F501" s="35"/>
      <c r="G501" s="2"/>
      <c r="J501" s="7"/>
      <c r="M501" s="2"/>
      <c r="W501" s="47"/>
      <c r="X501" s="47"/>
      <c r="AD501" s="47"/>
      <c r="AL501" s="7"/>
      <c r="AY501" s="7"/>
      <c r="BR501" s="36"/>
      <c r="BU501" s="20"/>
      <c r="BY501" s="47"/>
      <c r="BZ501" s="47"/>
      <c r="CL501" s="15"/>
      <c r="CM501" s="2"/>
    </row>
    <row r="502" spans="1:91" ht="12.75">
      <c r="A502" s="18"/>
      <c r="E502" s="13"/>
      <c r="F502" s="35"/>
      <c r="G502" s="2"/>
      <c r="M502" s="2"/>
      <c r="W502" s="47"/>
      <c r="X502" s="47"/>
      <c r="BU502" s="20"/>
      <c r="CM502" s="2"/>
    </row>
    <row r="503" spans="1:91" ht="12.75">
      <c r="A503" s="18"/>
      <c r="E503" s="13"/>
      <c r="F503" s="35"/>
      <c r="G503" s="2"/>
      <c r="J503" s="7"/>
      <c r="M503" s="2"/>
      <c r="W503" s="47"/>
      <c r="X503" s="47"/>
      <c r="AD503" s="47"/>
      <c r="AL503" s="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Y503" s="7"/>
      <c r="BR503" s="36"/>
      <c r="BU503" s="20"/>
      <c r="BY503" s="47"/>
      <c r="BZ503" s="47"/>
      <c r="CL503" s="15"/>
      <c r="CM503" s="2"/>
    </row>
    <row r="504" spans="1:91" ht="12.75">
      <c r="A504" s="18"/>
      <c r="E504" s="13"/>
      <c r="F504" s="35"/>
      <c r="G504" s="2"/>
      <c r="J504" s="7"/>
      <c r="M504" s="2"/>
      <c r="W504" s="47"/>
      <c r="X504" s="47"/>
      <c r="AD504" s="47"/>
      <c r="AL504" s="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BI504" s="7"/>
      <c r="BR504" s="36"/>
      <c r="BU504" s="20"/>
      <c r="BY504" s="47"/>
      <c r="BZ504" s="47"/>
      <c r="CL504" s="15"/>
      <c r="CM504" s="2"/>
    </row>
    <row r="505" spans="1:91" ht="12.75">
      <c r="A505" s="18"/>
      <c r="E505" s="13"/>
      <c r="F505" s="35"/>
      <c r="G505" s="2"/>
      <c r="J505" s="7"/>
      <c r="M505" s="2"/>
      <c r="W505" s="47"/>
      <c r="X505" s="47"/>
      <c r="AD505" s="47"/>
      <c r="AL505" s="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BI505" s="7"/>
      <c r="BR505" s="36"/>
      <c r="BU505" s="20"/>
      <c r="BY505" s="47"/>
      <c r="BZ505" s="47"/>
      <c r="CL505" s="15"/>
      <c r="CM505" s="2"/>
    </row>
    <row r="506" spans="1:91" ht="12.75">
      <c r="A506" s="18"/>
      <c r="E506" s="13"/>
      <c r="F506" s="35"/>
      <c r="G506" s="2"/>
      <c r="J506" s="7"/>
      <c r="M506" s="2"/>
      <c r="W506" s="47"/>
      <c r="X506" s="47"/>
      <c r="AD506" s="47"/>
      <c r="AL506" s="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BR506" s="36"/>
      <c r="BU506" s="20"/>
      <c r="BY506" s="47"/>
      <c r="BZ506" s="47"/>
      <c r="CL506" s="15"/>
      <c r="CM506" s="2"/>
    </row>
    <row r="507" spans="1:91" ht="12.75">
      <c r="A507" s="18"/>
      <c r="E507" s="13"/>
      <c r="F507" s="35"/>
      <c r="G507" s="2"/>
      <c r="J507" s="7"/>
      <c r="M507" s="2"/>
      <c r="W507" s="47"/>
      <c r="X507" s="47"/>
      <c r="AD507" s="47"/>
      <c r="AL507" s="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BE507" s="7"/>
      <c r="BR507" s="36"/>
      <c r="BU507" s="20"/>
      <c r="BY507" s="47"/>
      <c r="BZ507" s="47"/>
      <c r="CL507" s="15"/>
      <c r="CM507" s="2"/>
    </row>
    <row r="508" spans="1:91" ht="12.75">
      <c r="A508" s="18"/>
      <c r="E508" s="13"/>
      <c r="F508" s="35"/>
      <c r="G508" s="2"/>
      <c r="J508" s="7"/>
      <c r="M508" s="2"/>
      <c r="W508" s="47"/>
      <c r="X508" s="47"/>
      <c r="AD508" s="47"/>
      <c r="AL508" s="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BR508" s="36"/>
      <c r="BU508" s="20"/>
      <c r="BY508" s="47"/>
      <c r="BZ508" s="47"/>
      <c r="CL508" s="15"/>
      <c r="CM508" s="2"/>
    </row>
    <row r="509" spans="1:91" ht="12.75">
      <c r="A509" s="18"/>
      <c r="E509" s="13"/>
      <c r="F509" s="35"/>
      <c r="G509" s="2"/>
      <c r="J509" s="7"/>
      <c r="M509" s="2"/>
      <c r="W509" s="47"/>
      <c r="X509" s="47"/>
      <c r="AD509" s="47"/>
      <c r="AL509" s="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BR509" s="36"/>
      <c r="BU509" s="20"/>
      <c r="BY509" s="47"/>
      <c r="BZ509" s="47"/>
      <c r="CL509" s="15"/>
      <c r="CM509" s="2"/>
    </row>
    <row r="510" spans="1:91" ht="12.75">
      <c r="A510" s="18"/>
      <c r="E510" s="13"/>
      <c r="F510" s="35"/>
      <c r="G510" s="2"/>
      <c r="J510" s="7"/>
      <c r="M510" s="2"/>
      <c r="W510" s="47"/>
      <c r="X510" s="47"/>
      <c r="AD510" s="47"/>
      <c r="AL510" s="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Z510" s="7"/>
      <c r="BR510" s="36"/>
      <c r="BU510" s="20"/>
      <c r="BY510" s="47"/>
      <c r="BZ510" s="47"/>
      <c r="CL510" s="15"/>
      <c r="CM510" s="2"/>
    </row>
    <row r="511" spans="1:91" ht="12.75">
      <c r="A511" s="18"/>
      <c r="E511" s="13"/>
      <c r="F511" s="35"/>
      <c r="G511" s="2"/>
      <c r="M511" s="2"/>
      <c r="W511" s="47"/>
      <c r="X511" s="4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BU511" s="20"/>
      <c r="CL511" s="15"/>
      <c r="CM511" s="2"/>
    </row>
    <row r="512" spans="1:91" ht="12.75">
      <c r="A512" s="18"/>
      <c r="E512" s="13"/>
      <c r="F512" s="35"/>
      <c r="G512" s="2"/>
      <c r="J512" s="7"/>
      <c r="M512" s="2"/>
      <c r="W512" s="47"/>
      <c r="X512" s="47"/>
      <c r="AD512" s="47"/>
      <c r="AL512" s="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7"/>
      <c r="BR512" s="36"/>
      <c r="BU512" s="20"/>
      <c r="BY512" s="47"/>
      <c r="BZ512" s="47"/>
      <c r="CL512" s="15"/>
      <c r="CM512" s="2"/>
    </row>
    <row r="513" spans="1:91" ht="12.75">
      <c r="A513" s="18"/>
      <c r="E513" s="13"/>
      <c r="F513" s="35"/>
      <c r="G513" s="2"/>
      <c r="J513" s="7"/>
      <c r="M513" s="2"/>
      <c r="W513" s="47"/>
      <c r="X513" s="47"/>
      <c r="AD513" s="47"/>
      <c r="AL513" s="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7"/>
      <c r="BR513" s="36"/>
      <c r="BU513" s="20"/>
      <c r="BY513" s="47"/>
      <c r="BZ513" s="47"/>
      <c r="CL513" s="15"/>
      <c r="CM513" s="2"/>
    </row>
    <row r="514" spans="1:91" ht="12.75">
      <c r="A514" s="18"/>
      <c r="E514" s="13"/>
      <c r="F514" s="35"/>
      <c r="G514" s="2"/>
      <c r="J514" s="7"/>
      <c r="M514" s="2"/>
      <c r="W514" s="47"/>
      <c r="X514" s="47"/>
      <c r="AD514" s="47"/>
      <c r="AL514" s="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BA514" s="7"/>
      <c r="BR514" s="36"/>
      <c r="BU514" s="20"/>
      <c r="BY514" s="47"/>
      <c r="BZ514" s="47"/>
      <c r="CL514" s="15"/>
      <c r="CM514" s="2"/>
    </row>
    <row r="515" spans="1:91" ht="12.75">
      <c r="A515" s="18"/>
      <c r="E515" s="13"/>
      <c r="F515" s="35"/>
      <c r="G515" s="2"/>
      <c r="J515" s="7"/>
      <c r="M515" s="2"/>
      <c r="W515" s="47"/>
      <c r="X515" s="47"/>
      <c r="AD515" s="47"/>
      <c r="AL515" s="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BB515" s="7"/>
      <c r="BR515" s="36"/>
      <c r="BU515" s="20"/>
      <c r="BY515" s="47"/>
      <c r="BZ515" s="47"/>
      <c r="CL515" s="15"/>
      <c r="CM515" s="2"/>
    </row>
    <row r="516" spans="1:91" ht="12.75">
      <c r="A516" s="18"/>
      <c r="E516" s="13"/>
      <c r="F516" s="35"/>
      <c r="G516" s="2"/>
      <c r="J516" s="7"/>
      <c r="M516" s="2"/>
      <c r="W516" s="47"/>
      <c r="X516" s="47"/>
      <c r="AD516" s="47"/>
      <c r="AL516" s="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BD516" s="7"/>
      <c r="BR516" s="36"/>
      <c r="BU516" s="20"/>
      <c r="BY516" s="47"/>
      <c r="BZ516" s="47"/>
      <c r="CL516" s="15"/>
      <c r="CM516" s="2"/>
    </row>
    <row r="517" spans="1:91" ht="12.75">
      <c r="A517" s="18"/>
      <c r="E517" s="13"/>
      <c r="F517" s="35"/>
      <c r="G517" s="2"/>
      <c r="J517" s="7"/>
      <c r="M517" s="2"/>
      <c r="W517" s="47"/>
      <c r="X517" s="47"/>
      <c r="AD517" s="47"/>
      <c r="AL517" s="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BI517" s="7"/>
      <c r="BR517" s="36"/>
      <c r="BU517" s="20"/>
      <c r="BY517" s="47"/>
      <c r="BZ517" s="47"/>
      <c r="CL517" s="15"/>
      <c r="CM517" s="2"/>
    </row>
    <row r="518" spans="1:91" ht="12.75">
      <c r="A518" s="18"/>
      <c r="E518" s="13"/>
      <c r="F518" s="35"/>
      <c r="G518" s="2"/>
      <c r="J518" s="7"/>
      <c r="M518" s="2"/>
      <c r="W518" s="47"/>
      <c r="X518" s="47"/>
      <c r="AD518" s="47"/>
      <c r="AL518" s="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BI518" s="7"/>
      <c r="BR518" s="36"/>
      <c r="BU518" s="20"/>
      <c r="BY518" s="47"/>
      <c r="BZ518" s="47"/>
      <c r="CL518" s="15"/>
      <c r="CM518" s="2"/>
    </row>
    <row r="519" spans="1:91" ht="12.75">
      <c r="A519" s="18"/>
      <c r="E519" s="13"/>
      <c r="F519" s="35"/>
      <c r="G519" s="2"/>
      <c r="M519" s="2"/>
      <c r="AD519" s="4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BU519" s="20"/>
      <c r="CM519" s="2"/>
    </row>
    <row r="520" spans="1:91" ht="12.75">
      <c r="A520" s="18"/>
      <c r="E520" s="13"/>
      <c r="F520" s="35"/>
      <c r="G520" s="2"/>
      <c r="J520" s="7"/>
      <c r="M520" s="2"/>
      <c r="W520" s="47"/>
      <c r="X520" s="47"/>
      <c r="AD520" s="47"/>
      <c r="AL520" s="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Y520" s="7"/>
      <c r="BF520" s="7"/>
      <c r="BG520" s="16"/>
      <c r="BH520" s="16"/>
      <c r="BR520" s="36"/>
      <c r="BU520" s="20"/>
      <c r="BY520" s="47"/>
      <c r="BZ520" s="47"/>
      <c r="CL520" s="15"/>
      <c r="CM520" s="2"/>
    </row>
    <row r="521" spans="1:91" ht="12.75">
      <c r="A521" s="18"/>
      <c r="E521" s="13"/>
      <c r="F521" s="35"/>
      <c r="G521" s="2"/>
      <c r="J521" s="7"/>
      <c r="M521" s="2"/>
      <c r="W521" s="47"/>
      <c r="X521" s="47"/>
      <c r="AD521" s="47"/>
      <c r="AL521" s="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Y521" s="7"/>
      <c r="BF521" s="7"/>
      <c r="BG521" s="16"/>
      <c r="BH521" s="16"/>
      <c r="BR521" s="36"/>
      <c r="BU521" s="20"/>
      <c r="BY521" s="47"/>
      <c r="BZ521" s="47"/>
      <c r="CL521" s="15"/>
      <c r="CM521" s="2"/>
    </row>
    <row r="522" spans="1:91" ht="12.75">
      <c r="A522" s="18"/>
      <c r="E522" s="13"/>
      <c r="F522" s="35"/>
      <c r="G522" s="2"/>
      <c r="J522" s="7"/>
      <c r="M522" s="2"/>
      <c r="W522" s="47"/>
      <c r="X522" s="47"/>
      <c r="AD522" s="47"/>
      <c r="AL522" s="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BI522" s="7"/>
      <c r="BR522" s="36"/>
      <c r="BU522" s="20"/>
      <c r="BY522" s="47"/>
      <c r="BZ522" s="47"/>
      <c r="CL522" s="15"/>
      <c r="CM522" s="2"/>
    </row>
    <row r="523" spans="1:91" ht="12.75">
      <c r="A523" s="18"/>
      <c r="E523" s="13"/>
      <c r="F523" s="35"/>
      <c r="G523" s="2"/>
      <c r="J523" s="7"/>
      <c r="M523" s="2"/>
      <c r="W523" s="47"/>
      <c r="X523" s="47"/>
      <c r="AD523" s="47"/>
      <c r="AL523" s="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BI523" s="7"/>
      <c r="BR523" s="36"/>
      <c r="BU523" s="20"/>
      <c r="BY523" s="47"/>
      <c r="BZ523" s="47"/>
      <c r="CL523" s="15"/>
      <c r="CM523" s="2"/>
    </row>
    <row r="524" spans="1:91" ht="12.75">
      <c r="A524" s="18"/>
      <c r="E524" s="13"/>
      <c r="F524" s="35"/>
      <c r="G524" s="2"/>
      <c r="J524" s="7"/>
      <c r="M524" s="2"/>
      <c r="W524" s="47"/>
      <c r="X524" s="47"/>
      <c r="AD524" s="47"/>
      <c r="AL524" s="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BR524" s="36"/>
      <c r="BU524" s="20"/>
      <c r="BY524" s="47"/>
      <c r="BZ524" s="47"/>
      <c r="CL524" s="15"/>
      <c r="CM524" s="2"/>
    </row>
    <row r="525" spans="1:91" ht="12.75">
      <c r="A525" s="18"/>
      <c r="E525" s="13"/>
      <c r="F525" s="35"/>
      <c r="G525" s="2"/>
      <c r="J525" s="7"/>
      <c r="M525" s="2"/>
      <c r="W525" s="47"/>
      <c r="X525" s="47"/>
      <c r="AD525" s="47"/>
      <c r="AL525" s="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BR525" s="36"/>
      <c r="BU525" s="20"/>
      <c r="BY525" s="47"/>
      <c r="BZ525" s="47"/>
      <c r="CL525" s="15"/>
      <c r="CM525" s="2"/>
    </row>
    <row r="526" spans="1:91" ht="12.75">
      <c r="A526" s="18"/>
      <c r="E526" s="13"/>
      <c r="F526" s="35"/>
      <c r="G526" s="2"/>
      <c r="J526" s="7"/>
      <c r="M526" s="2"/>
      <c r="W526" s="47"/>
      <c r="X526" s="47"/>
      <c r="AD526" s="47"/>
      <c r="AL526" s="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BE526" s="7"/>
      <c r="BR526" s="36"/>
      <c r="BU526" s="20"/>
      <c r="BY526" s="47"/>
      <c r="BZ526" s="47"/>
      <c r="CL526" s="15"/>
      <c r="CM526" s="2"/>
    </row>
    <row r="527" spans="1:91" ht="12.75">
      <c r="A527" s="18"/>
      <c r="E527" s="13"/>
      <c r="F527" s="35"/>
      <c r="G527" s="2"/>
      <c r="J527" s="7"/>
      <c r="M527" s="2"/>
      <c r="W527" s="47"/>
      <c r="X527" s="47"/>
      <c r="AD527" s="47"/>
      <c r="AL527" s="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BR527" s="36"/>
      <c r="BU527" s="20"/>
      <c r="BY527" s="47"/>
      <c r="BZ527" s="47"/>
      <c r="CL527" s="15"/>
      <c r="CM527" s="2"/>
    </row>
    <row r="528" spans="1:91" ht="12.75">
      <c r="A528" s="18"/>
      <c r="E528" s="13"/>
      <c r="F528" s="35"/>
      <c r="G528" s="2"/>
      <c r="J528" s="7"/>
      <c r="M528" s="2"/>
      <c r="W528" s="47"/>
      <c r="X528" s="47"/>
      <c r="AD528" s="47"/>
      <c r="AL528" s="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BR528" s="36"/>
      <c r="BU528" s="20"/>
      <c r="BY528" s="47"/>
      <c r="BZ528" s="47"/>
      <c r="CL528" s="15"/>
      <c r="CM528" s="2"/>
    </row>
    <row r="529" spans="1:91" ht="12.75">
      <c r="A529" s="18"/>
      <c r="E529" s="13"/>
      <c r="F529" s="35"/>
      <c r="G529" s="2"/>
      <c r="M529" s="2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BU529" s="20"/>
      <c r="CM529" s="2"/>
    </row>
    <row r="530" spans="1:91" ht="12.75">
      <c r="A530" s="18"/>
      <c r="E530" s="13"/>
      <c r="F530" s="35"/>
      <c r="G530" s="2"/>
      <c r="J530" s="7"/>
      <c r="M530" s="2"/>
      <c r="W530" s="47"/>
      <c r="X530" s="47"/>
      <c r="AD530" s="47"/>
      <c r="AL530" s="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BA530" s="7"/>
      <c r="BR530" s="36"/>
      <c r="BU530" s="20"/>
      <c r="BY530" s="47"/>
      <c r="BZ530" s="47"/>
      <c r="CL530" s="15"/>
      <c r="CM530" s="2"/>
    </row>
    <row r="531" spans="1:91" ht="12.75">
      <c r="A531" s="18"/>
      <c r="E531" s="13"/>
      <c r="F531" s="35"/>
      <c r="G531" s="2"/>
      <c r="J531" s="7"/>
      <c r="M531" s="2"/>
      <c r="W531" s="47"/>
      <c r="X531" s="47"/>
      <c r="AD531" s="47"/>
      <c r="AL531" s="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BB531" s="7"/>
      <c r="BR531" s="36"/>
      <c r="BU531" s="20"/>
      <c r="BY531" s="47"/>
      <c r="BZ531" s="47"/>
      <c r="CL531" s="15"/>
      <c r="CM531" s="2"/>
    </row>
    <row r="532" spans="1:91" ht="12.75">
      <c r="A532" s="18"/>
      <c r="E532" s="13"/>
      <c r="F532" s="35"/>
      <c r="G532" s="2"/>
      <c r="J532" s="7"/>
      <c r="M532" s="2"/>
      <c r="W532" s="47"/>
      <c r="X532" s="47"/>
      <c r="AD532" s="47"/>
      <c r="AL532" s="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BD532" s="7"/>
      <c r="BR532" s="36"/>
      <c r="BU532" s="20"/>
      <c r="BY532" s="47"/>
      <c r="BZ532" s="47"/>
      <c r="CL532" s="15"/>
      <c r="CM532" s="2"/>
    </row>
    <row r="533" spans="1:91" ht="12.75">
      <c r="A533" s="18"/>
      <c r="E533" s="13"/>
      <c r="F533" s="35"/>
      <c r="G533" s="2"/>
      <c r="J533" s="7"/>
      <c r="M533" s="2"/>
      <c r="W533" s="47"/>
      <c r="X533" s="47"/>
      <c r="AD533" s="47"/>
      <c r="AL533" s="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BI533" s="7"/>
      <c r="BR533" s="36"/>
      <c r="BU533" s="20"/>
      <c r="BY533" s="47"/>
      <c r="BZ533" s="47"/>
      <c r="CL533" s="15"/>
      <c r="CM533" s="2"/>
    </row>
    <row r="534" spans="1:91" ht="12.75">
      <c r="A534" s="18"/>
      <c r="E534" s="13"/>
      <c r="F534" s="35"/>
      <c r="G534" s="2"/>
      <c r="J534" s="7"/>
      <c r="M534" s="2"/>
      <c r="W534" s="47"/>
      <c r="X534" s="47"/>
      <c r="AD534" s="47"/>
      <c r="AL534" s="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BI534" s="7"/>
      <c r="BR534" s="36"/>
      <c r="BU534" s="20"/>
      <c r="BY534" s="47"/>
      <c r="BZ534" s="47"/>
      <c r="CL534" s="15"/>
      <c r="CM534" s="2"/>
    </row>
    <row r="535" spans="1:91" ht="12.75">
      <c r="A535" s="18"/>
      <c r="E535" s="13"/>
      <c r="F535" s="35"/>
      <c r="G535" s="2"/>
      <c r="J535" s="7"/>
      <c r="M535" s="2"/>
      <c r="W535" s="47"/>
      <c r="X535" s="47"/>
      <c r="AD535" s="47"/>
      <c r="AL535" s="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BI535" s="7"/>
      <c r="BR535" s="36"/>
      <c r="BU535" s="20"/>
      <c r="BY535" s="47"/>
      <c r="BZ535" s="47"/>
      <c r="CL535" s="15"/>
      <c r="CM535" s="2"/>
    </row>
    <row r="536" spans="1:91" ht="12.75">
      <c r="A536" s="18"/>
      <c r="E536" s="13"/>
      <c r="F536" s="35"/>
      <c r="G536" s="2"/>
      <c r="J536" s="7"/>
      <c r="M536" s="2"/>
      <c r="W536" s="47"/>
      <c r="X536" s="47"/>
      <c r="AD536" s="47"/>
      <c r="AL536" s="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BI536" s="7"/>
      <c r="BR536" s="36"/>
      <c r="BU536" s="20"/>
      <c r="BY536" s="47"/>
      <c r="BZ536" s="47"/>
      <c r="CL536" s="15"/>
      <c r="CM536" s="2"/>
    </row>
    <row r="537" spans="1:91" ht="12.75">
      <c r="A537" s="18"/>
      <c r="E537" s="13"/>
      <c r="F537" s="35"/>
      <c r="G537" s="2"/>
      <c r="J537" s="7"/>
      <c r="M537" s="2"/>
      <c r="W537" s="47"/>
      <c r="X537" s="47"/>
      <c r="AD537" s="47"/>
      <c r="AL537" s="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BI537" s="7"/>
      <c r="BR537" s="36"/>
      <c r="BU537" s="20"/>
      <c r="BY537" s="47"/>
      <c r="BZ537" s="47"/>
      <c r="CL537" s="15"/>
      <c r="CM537" s="2"/>
    </row>
    <row r="538" spans="1:91" ht="12.75">
      <c r="A538" s="18"/>
      <c r="E538" s="13"/>
      <c r="F538" s="35"/>
      <c r="G538" s="2"/>
      <c r="M538" s="2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BU538" s="20"/>
      <c r="BY538" s="47"/>
      <c r="BZ538" s="47"/>
      <c r="CM538" s="2"/>
    </row>
    <row r="539" spans="1:91" ht="12.75">
      <c r="A539" s="18"/>
      <c r="E539" s="13"/>
      <c r="F539" s="35"/>
      <c r="G539" s="2"/>
      <c r="J539" s="7"/>
      <c r="M539" s="2"/>
      <c r="W539" s="47"/>
      <c r="X539" s="47"/>
      <c r="AD539" s="47"/>
      <c r="AL539" s="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Y539" s="7"/>
      <c r="BE539" s="7"/>
      <c r="BF539" s="7"/>
      <c r="BG539" s="16"/>
      <c r="BH539" s="16"/>
      <c r="BI539" s="7"/>
      <c r="BR539" s="36"/>
      <c r="BU539" s="20"/>
      <c r="BY539" s="47"/>
      <c r="BZ539" s="47"/>
      <c r="CL539" s="15"/>
      <c r="CM539" s="2"/>
    </row>
    <row r="540" spans="1:91" ht="12.75">
      <c r="A540" s="18"/>
      <c r="E540" s="13"/>
      <c r="F540" s="35"/>
      <c r="G540" s="2"/>
      <c r="J540" s="7"/>
      <c r="M540" s="2"/>
      <c r="W540" s="47"/>
      <c r="X540" s="47"/>
      <c r="AD540" s="47"/>
      <c r="AL540" s="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Y540" s="7"/>
      <c r="BE540" s="7"/>
      <c r="BF540" s="7"/>
      <c r="BG540" s="16"/>
      <c r="BH540" s="16"/>
      <c r="BI540" s="7"/>
      <c r="BR540" s="36"/>
      <c r="BU540" s="20"/>
      <c r="BY540" s="47"/>
      <c r="BZ540" s="47"/>
      <c r="CL540" s="15"/>
      <c r="CM540" s="2"/>
    </row>
    <row r="541" spans="1:91" ht="12.75">
      <c r="A541" s="18"/>
      <c r="E541" s="13"/>
      <c r="F541" s="35"/>
      <c r="G541" s="2"/>
      <c r="J541" s="7"/>
      <c r="M541" s="2"/>
      <c r="W541" s="47"/>
      <c r="X541" s="47"/>
      <c r="AD541" s="47"/>
      <c r="AL541" s="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Y541" s="7"/>
      <c r="BE541" s="7"/>
      <c r="BF541" s="7"/>
      <c r="BG541" s="16"/>
      <c r="BH541" s="16"/>
      <c r="BI541" s="7"/>
      <c r="BR541" s="36"/>
      <c r="BU541" s="20"/>
      <c r="BY541" s="47"/>
      <c r="BZ541" s="47"/>
      <c r="CL541" s="15"/>
      <c r="CM541" s="2"/>
    </row>
    <row r="542" spans="1:91" ht="12.75">
      <c r="A542" s="18"/>
      <c r="E542" s="13"/>
      <c r="F542" s="35"/>
      <c r="G542" s="2"/>
      <c r="J542" s="7"/>
      <c r="M542" s="2"/>
      <c r="W542" s="47"/>
      <c r="X542" s="47"/>
      <c r="AD542" s="47"/>
      <c r="AL542" s="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Y542" s="7"/>
      <c r="BE542" s="7"/>
      <c r="BF542" s="7"/>
      <c r="BG542" s="16"/>
      <c r="BH542" s="16"/>
      <c r="BI542" s="7"/>
      <c r="BR542" s="36"/>
      <c r="BU542" s="20"/>
      <c r="BY542" s="47"/>
      <c r="BZ542" s="47"/>
      <c r="CL542" s="15"/>
      <c r="CM542" s="2"/>
    </row>
    <row r="543" spans="1:91" ht="12.75">
      <c r="A543" s="18"/>
      <c r="E543" s="13"/>
      <c r="F543" s="35"/>
      <c r="G543" s="2"/>
      <c r="J543" s="7"/>
      <c r="M543" s="2"/>
      <c r="W543" s="47"/>
      <c r="X543" s="47"/>
      <c r="AD543" s="47"/>
      <c r="AL543" s="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Y543" s="7"/>
      <c r="BE543" s="7"/>
      <c r="BF543" s="7"/>
      <c r="BG543" s="16"/>
      <c r="BH543" s="16"/>
      <c r="BI543" s="7"/>
      <c r="BR543" s="36"/>
      <c r="BU543" s="20"/>
      <c r="BY543" s="47"/>
      <c r="BZ543" s="47"/>
      <c r="CL543" s="15"/>
      <c r="CM543" s="2"/>
    </row>
    <row r="544" spans="1:91" ht="12.75">
      <c r="A544" s="18"/>
      <c r="E544" s="13"/>
      <c r="F544" s="35"/>
      <c r="G544" s="2"/>
      <c r="J544" s="7"/>
      <c r="M544" s="2"/>
      <c r="W544" s="47"/>
      <c r="X544" s="47"/>
      <c r="AD544" s="47"/>
      <c r="AL544" s="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Y544" s="7"/>
      <c r="BE544" s="7"/>
      <c r="BF544" s="7"/>
      <c r="BG544" s="16"/>
      <c r="BH544" s="16"/>
      <c r="BI544" s="7"/>
      <c r="BR544" s="36"/>
      <c r="BU544" s="20"/>
      <c r="BY544" s="47"/>
      <c r="BZ544" s="47"/>
      <c r="CL544" s="15"/>
      <c r="CM544" s="2"/>
    </row>
    <row r="545" spans="1:91" ht="12.75">
      <c r="A545" s="18"/>
      <c r="E545" s="13"/>
      <c r="F545" s="35"/>
      <c r="G545" s="2"/>
      <c r="J545" s="7"/>
      <c r="M545" s="2"/>
      <c r="W545" s="47"/>
      <c r="X545" s="47"/>
      <c r="AD545" s="47"/>
      <c r="AL545" s="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Y545" s="7"/>
      <c r="BE545" s="7"/>
      <c r="BF545" s="7"/>
      <c r="BG545" s="16"/>
      <c r="BH545" s="16"/>
      <c r="BI545" s="7"/>
      <c r="BR545" s="36"/>
      <c r="BU545" s="20"/>
      <c r="BY545" s="47"/>
      <c r="BZ545" s="47"/>
      <c r="CL545" s="15"/>
      <c r="CM545" s="2"/>
    </row>
    <row r="546" spans="1:90" ht="12.75">
      <c r="A546" s="18"/>
      <c r="E546" s="13"/>
      <c r="F546" s="35"/>
      <c r="G546" s="2"/>
      <c r="M546" s="2"/>
      <c r="AD546" s="4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BR546" s="36"/>
      <c r="BU546" s="20"/>
      <c r="BY546" s="47"/>
      <c r="BZ546" s="47"/>
      <c r="CL546" s="15"/>
    </row>
    <row r="547" spans="1:90" ht="12.75">
      <c r="A547" s="18"/>
      <c r="E547" s="13"/>
      <c r="F547" s="35"/>
      <c r="G547" s="2"/>
      <c r="J547" s="7"/>
      <c r="M547" s="2"/>
      <c r="W547" s="47"/>
      <c r="X547" s="47"/>
      <c r="AD547" s="47"/>
      <c r="AL547" s="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BR547" s="36"/>
      <c r="BU547" s="20"/>
      <c r="BY547" s="47"/>
      <c r="BZ547" s="47"/>
      <c r="CL547" s="15"/>
    </row>
    <row r="548" spans="1:78" ht="12.75">
      <c r="A548" s="18"/>
      <c r="E548" s="13"/>
      <c r="F548" s="35"/>
      <c r="G548" s="2"/>
      <c r="J548" s="7"/>
      <c r="M548" s="2"/>
      <c r="W548" s="47"/>
      <c r="X548" s="47"/>
      <c r="AD548" s="47"/>
      <c r="AL548" s="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BR548" s="36"/>
      <c r="BU548" s="20"/>
      <c r="BY548" s="47"/>
      <c r="BZ548" s="47"/>
    </row>
    <row r="549" spans="1:90" ht="12.75">
      <c r="A549" s="18"/>
      <c r="E549" s="13"/>
      <c r="F549" s="35"/>
      <c r="G549" s="2"/>
      <c r="J549" s="7"/>
      <c r="M549" s="2"/>
      <c r="W549" s="47"/>
      <c r="X549" s="47"/>
      <c r="AD549" s="47"/>
      <c r="AL549" s="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BR549" s="36"/>
      <c r="BU549" s="20"/>
      <c r="BY549" s="47"/>
      <c r="BZ549" s="47"/>
      <c r="CL549" s="15"/>
    </row>
    <row r="550" spans="1:78" ht="12.75">
      <c r="A550" s="18"/>
      <c r="E550" s="13"/>
      <c r="F550" s="35"/>
      <c r="G550" s="2"/>
      <c r="J550" s="7"/>
      <c r="M550" s="2"/>
      <c r="W550" s="47"/>
      <c r="X550" s="47"/>
      <c r="AD550" s="47"/>
      <c r="AL550" s="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BR550" s="36"/>
      <c r="BU550" s="20"/>
      <c r="BY550" s="47"/>
      <c r="BZ550" s="47"/>
    </row>
    <row r="551" spans="1:91" ht="12.75">
      <c r="A551" s="18"/>
      <c r="E551" s="13"/>
      <c r="F551" s="35"/>
      <c r="G551" s="2"/>
      <c r="J551" s="7"/>
      <c r="M551" s="2"/>
      <c r="W551" s="47"/>
      <c r="X551" s="47"/>
      <c r="AD551" s="47"/>
      <c r="AL551" s="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BF551" s="7"/>
      <c r="BG551" s="16"/>
      <c r="BH551" s="16"/>
      <c r="BR551" s="36"/>
      <c r="BU551" s="20"/>
      <c r="BY551" s="47"/>
      <c r="BZ551" s="47"/>
      <c r="CL551" s="15"/>
      <c r="CM551" s="2"/>
    </row>
    <row r="552" spans="1:91" ht="12.75">
      <c r="A552" s="18"/>
      <c r="E552" s="13"/>
      <c r="F552" s="35"/>
      <c r="G552" s="2"/>
      <c r="J552" s="7"/>
      <c r="M552" s="2"/>
      <c r="W552" s="47"/>
      <c r="X552" s="47"/>
      <c r="AD552" s="47"/>
      <c r="AL552" s="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BF552" s="7"/>
      <c r="BG552" s="16"/>
      <c r="BH552" s="16"/>
      <c r="BR552" s="36"/>
      <c r="BU552" s="20"/>
      <c r="BY552" s="47"/>
      <c r="BZ552" s="47"/>
      <c r="CL552" s="15"/>
      <c r="CM552" s="2"/>
    </row>
    <row r="553" spans="1:91" ht="12.75">
      <c r="A553" s="18"/>
      <c r="E553" s="13"/>
      <c r="F553" s="35"/>
      <c r="G553" s="2"/>
      <c r="J553" s="7"/>
      <c r="M553" s="2"/>
      <c r="W553" s="47"/>
      <c r="X553" s="47"/>
      <c r="AD553" s="47"/>
      <c r="AL553" s="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BF553" s="7"/>
      <c r="BG553" s="16"/>
      <c r="BH553" s="16"/>
      <c r="BR553" s="36"/>
      <c r="BU553" s="20"/>
      <c r="BY553" s="47"/>
      <c r="BZ553" s="47"/>
      <c r="CL553" s="15"/>
      <c r="CM553" s="2"/>
    </row>
    <row r="554" spans="1:91" ht="12.75">
      <c r="A554" s="18"/>
      <c r="E554" s="13"/>
      <c r="F554" s="35"/>
      <c r="G554" s="2"/>
      <c r="J554" s="7"/>
      <c r="M554" s="2"/>
      <c r="W554" s="47"/>
      <c r="X554" s="47"/>
      <c r="AD554" s="47"/>
      <c r="AL554" s="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BF554" s="7"/>
      <c r="BG554" s="16"/>
      <c r="BH554" s="16"/>
      <c r="BR554" s="36"/>
      <c r="BU554" s="20"/>
      <c r="BY554" s="47"/>
      <c r="BZ554" s="47"/>
      <c r="CL554" s="15"/>
      <c r="CM554" s="2"/>
    </row>
    <row r="555" spans="1:91" ht="12.75">
      <c r="A555" s="18"/>
      <c r="E555" s="13"/>
      <c r="F555" s="35"/>
      <c r="G555" s="2"/>
      <c r="J555" s="7"/>
      <c r="M555" s="2"/>
      <c r="W555" s="47"/>
      <c r="X555" s="47"/>
      <c r="AD555" s="47"/>
      <c r="AL555" s="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BF555" s="7"/>
      <c r="BG555" s="16"/>
      <c r="BH555" s="16"/>
      <c r="BR555" s="36"/>
      <c r="BU555" s="20"/>
      <c r="BY555" s="47"/>
      <c r="BZ555" s="47"/>
      <c r="CL555" s="15"/>
      <c r="CM555" s="2"/>
    </row>
    <row r="556" spans="1:91" ht="12.75">
      <c r="A556" s="18"/>
      <c r="E556" s="13"/>
      <c r="F556" s="35"/>
      <c r="G556" s="2"/>
      <c r="J556" s="7"/>
      <c r="M556" s="2"/>
      <c r="W556" s="47"/>
      <c r="X556" s="47"/>
      <c r="AD556" s="47"/>
      <c r="AL556" s="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BF556" s="7"/>
      <c r="BG556" s="16"/>
      <c r="BH556" s="16"/>
      <c r="BR556" s="36"/>
      <c r="BU556" s="20"/>
      <c r="BY556" s="47"/>
      <c r="BZ556" s="47"/>
      <c r="CL556" s="15"/>
      <c r="CM556" s="2"/>
    </row>
    <row r="557" spans="1:91" ht="12.75">
      <c r="A557" s="18"/>
      <c r="E557" s="13"/>
      <c r="F557" s="35"/>
      <c r="G557" s="2"/>
      <c r="M557" s="2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BU557" s="20"/>
      <c r="CL557" s="15"/>
      <c r="CM557" s="2"/>
    </row>
    <row r="558" spans="1:91" ht="12.75">
      <c r="A558" s="18"/>
      <c r="E558" s="13"/>
      <c r="F558" s="35"/>
      <c r="G558" s="2"/>
      <c r="J558" s="7"/>
      <c r="M558" s="2"/>
      <c r="W558" s="47"/>
      <c r="X558" s="47"/>
      <c r="AD558" s="47"/>
      <c r="AL558" s="7"/>
      <c r="AW558" s="7"/>
      <c r="BR558" s="36"/>
      <c r="BU558" s="20"/>
      <c r="BY558" s="47"/>
      <c r="BZ558" s="47"/>
      <c r="CL558" s="15"/>
      <c r="CM558" s="2"/>
    </row>
    <row r="559" spans="1:91" ht="12.75">
      <c r="A559" s="18"/>
      <c r="E559" s="13"/>
      <c r="F559" s="35"/>
      <c r="G559" s="2"/>
      <c r="J559" s="7"/>
      <c r="M559" s="2"/>
      <c r="W559" s="47"/>
      <c r="X559" s="47"/>
      <c r="AD559" s="47"/>
      <c r="AL559" s="7"/>
      <c r="AW559" s="7"/>
      <c r="BR559" s="36"/>
      <c r="BU559" s="20"/>
      <c r="BY559" s="47"/>
      <c r="BZ559" s="47"/>
      <c r="CL559" s="15"/>
      <c r="CM559" s="2"/>
    </row>
    <row r="560" spans="1:91" ht="12.75">
      <c r="A560" s="18"/>
      <c r="E560" s="13"/>
      <c r="F560" s="35"/>
      <c r="G560" s="2"/>
      <c r="J560" s="7"/>
      <c r="M560" s="2"/>
      <c r="W560" s="47"/>
      <c r="X560" s="47"/>
      <c r="AD560" s="47"/>
      <c r="AL560" s="7"/>
      <c r="AW560" s="7"/>
      <c r="BR560" s="36"/>
      <c r="BU560" s="20"/>
      <c r="BY560" s="47"/>
      <c r="BZ560" s="47"/>
      <c r="CL560" s="15"/>
      <c r="CM560" s="2"/>
    </row>
    <row r="561" spans="1:91" ht="12.75">
      <c r="A561" s="18"/>
      <c r="E561" s="13"/>
      <c r="F561" s="35"/>
      <c r="G561" s="2"/>
      <c r="J561" s="7"/>
      <c r="M561" s="2"/>
      <c r="W561" s="47"/>
      <c r="X561" s="47"/>
      <c r="AD561" s="47"/>
      <c r="AL561" s="7"/>
      <c r="AW561" s="7"/>
      <c r="BR561" s="36"/>
      <c r="BU561" s="20"/>
      <c r="BY561" s="47"/>
      <c r="BZ561" s="47"/>
      <c r="CL561" s="15"/>
      <c r="CM561" s="2"/>
    </row>
    <row r="562" spans="1:91" ht="12.75">
      <c r="A562" s="18"/>
      <c r="E562" s="13"/>
      <c r="F562" s="35"/>
      <c r="G562" s="2"/>
      <c r="J562" s="7"/>
      <c r="M562" s="2"/>
      <c r="W562" s="47"/>
      <c r="X562" s="47"/>
      <c r="AD562" s="47"/>
      <c r="AL562" s="7"/>
      <c r="BA562" s="7"/>
      <c r="BR562" s="36"/>
      <c r="BU562" s="20"/>
      <c r="BY562" s="47"/>
      <c r="BZ562" s="47"/>
      <c r="CL562" s="15"/>
      <c r="CM562" s="2"/>
    </row>
    <row r="563" spans="1:91" ht="12.75">
      <c r="A563" s="18"/>
      <c r="E563" s="13"/>
      <c r="F563" s="35"/>
      <c r="G563" s="2"/>
      <c r="J563" s="7"/>
      <c r="M563" s="2"/>
      <c r="W563" s="47"/>
      <c r="X563" s="47"/>
      <c r="AD563" s="47"/>
      <c r="AL563" s="7"/>
      <c r="BB563" s="7"/>
      <c r="BR563" s="36"/>
      <c r="BU563" s="20"/>
      <c r="BY563" s="47"/>
      <c r="BZ563" s="47"/>
      <c r="CL563" s="15"/>
      <c r="CM563" s="2"/>
    </row>
    <row r="564" spans="1:91" ht="12.75">
      <c r="A564" s="18"/>
      <c r="E564" s="13"/>
      <c r="F564" s="35"/>
      <c r="G564" s="2"/>
      <c r="J564" s="7"/>
      <c r="M564" s="2"/>
      <c r="W564" s="47"/>
      <c r="X564" s="47"/>
      <c r="AD564" s="47"/>
      <c r="AL564" s="7"/>
      <c r="AZ564" s="7"/>
      <c r="BR564" s="36"/>
      <c r="BU564" s="20"/>
      <c r="BY564" s="47"/>
      <c r="BZ564" s="47"/>
      <c r="CL564" s="15"/>
      <c r="CM564" s="2"/>
    </row>
    <row r="565" spans="1:91" ht="12.75">
      <c r="A565" s="18"/>
      <c r="E565" s="13"/>
      <c r="F565" s="35"/>
      <c r="G565" s="2"/>
      <c r="J565" s="7"/>
      <c r="M565" s="2"/>
      <c r="W565" s="47"/>
      <c r="X565" s="47"/>
      <c r="AD565" s="47"/>
      <c r="AL565" s="7"/>
      <c r="BD565" s="7"/>
      <c r="BR565" s="36"/>
      <c r="BU565" s="20"/>
      <c r="BY565" s="47"/>
      <c r="BZ565" s="47"/>
      <c r="CL565" s="15"/>
      <c r="CM565" s="2"/>
    </row>
    <row r="566" spans="1:91" ht="12.75">
      <c r="A566" s="18"/>
      <c r="E566" s="13"/>
      <c r="F566" s="35"/>
      <c r="G566" s="2"/>
      <c r="J566" s="7"/>
      <c r="M566" s="2"/>
      <c r="W566" s="47"/>
      <c r="X566" s="47"/>
      <c r="AD566" s="47"/>
      <c r="AL566" s="7"/>
      <c r="BD566" s="7"/>
      <c r="BR566" s="36"/>
      <c r="BU566" s="20"/>
      <c r="BY566" s="47"/>
      <c r="BZ566" s="47"/>
      <c r="CL566" s="15"/>
      <c r="CM566" s="2"/>
    </row>
    <row r="567" spans="1:91" ht="12.75">
      <c r="A567" s="18"/>
      <c r="E567" s="13"/>
      <c r="F567" s="35"/>
      <c r="G567" s="2"/>
      <c r="M567" s="2"/>
      <c r="BU567" s="20"/>
      <c r="CL567" s="15"/>
      <c r="CM567" s="2"/>
    </row>
    <row r="568" spans="1:91" ht="12.75">
      <c r="A568" s="18"/>
      <c r="E568" s="13"/>
      <c r="F568" s="35"/>
      <c r="G568" s="2"/>
      <c r="J568" s="7"/>
      <c r="M568" s="2"/>
      <c r="W568" s="47"/>
      <c r="X568" s="47"/>
      <c r="AD568" s="47"/>
      <c r="AL568" s="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BI568" s="7"/>
      <c r="BR568" s="36"/>
      <c r="BU568" s="20"/>
      <c r="BY568" s="47"/>
      <c r="BZ568" s="47"/>
      <c r="CL568" s="15"/>
      <c r="CM568" s="2"/>
    </row>
    <row r="569" spans="1:91" ht="12.75">
      <c r="A569" s="18"/>
      <c r="E569" s="13"/>
      <c r="F569" s="35"/>
      <c r="G569" s="2"/>
      <c r="J569" s="7"/>
      <c r="M569" s="2"/>
      <c r="W569" s="47"/>
      <c r="X569" s="47"/>
      <c r="AD569" s="47"/>
      <c r="AL569" s="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Y569" s="7"/>
      <c r="BF569" s="7"/>
      <c r="BG569" s="16"/>
      <c r="BH569" s="16"/>
      <c r="BR569" s="36"/>
      <c r="BU569" s="20"/>
      <c r="BY569" s="47"/>
      <c r="BZ569" s="47"/>
      <c r="CL569" s="15"/>
      <c r="CM569" s="2"/>
    </row>
    <row r="570" spans="1:91" ht="12.75">
      <c r="A570" s="18"/>
      <c r="E570" s="13"/>
      <c r="F570" s="35"/>
      <c r="G570" s="2"/>
      <c r="J570" s="7"/>
      <c r="M570" s="2"/>
      <c r="W570" s="47"/>
      <c r="X570" s="47"/>
      <c r="AD570" s="47"/>
      <c r="AL570" s="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BI570" s="7"/>
      <c r="BR570" s="36"/>
      <c r="BU570" s="20"/>
      <c r="BY570" s="47"/>
      <c r="BZ570" s="47"/>
      <c r="CL570" s="15"/>
      <c r="CM570" s="2"/>
    </row>
    <row r="571" spans="1:91" ht="12.75">
      <c r="A571" s="18"/>
      <c r="E571" s="13"/>
      <c r="F571" s="35"/>
      <c r="G571" s="2"/>
      <c r="J571" s="7"/>
      <c r="M571" s="2"/>
      <c r="W571" s="47"/>
      <c r="X571" s="47"/>
      <c r="AD571" s="47"/>
      <c r="AL571" s="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BI571" s="7"/>
      <c r="BR571" s="36"/>
      <c r="BU571" s="20"/>
      <c r="BY571" s="47"/>
      <c r="BZ571" s="47"/>
      <c r="CL571" s="15"/>
      <c r="CM571" s="2"/>
    </row>
    <row r="572" spans="1:91" ht="12.75">
      <c r="A572" s="18"/>
      <c r="E572" s="13"/>
      <c r="F572" s="35"/>
      <c r="G572" s="2"/>
      <c r="J572" s="7"/>
      <c r="M572" s="2"/>
      <c r="W572" s="47"/>
      <c r="X572" s="47"/>
      <c r="AD572" s="47"/>
      <c r="AL572" s="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BI572" s="7"/>
      <c r="BR572" s="36"/>
      <c r="BU572" s="20"/>
      <c r="BY572" s="47"/>
      <c r="BZ572" s="47"/>
      <c r="CL572" s="15"/>
      <c r="CM572" s="2"/>
    </row>
    <row r="573" spans="1:91" ht="12.75">
      <c r="A573" s="18"/>
      <c r="E573" s="13"/>
      <c r="F573" s="35"/>
      <c r="G573" s="2"/>
      <c r="J573" s="7"/>
      <c r="M573" s="2"/>
      <c r="W573" s="47"/>
      <c r="X573" s="47"/>
      <c r="AD573" s="47"/>
      <c r="AL573" s="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BI573" s="7"/>
      <c r="BR573" s="36"/>
      <c r="BU573" s="20"/>
      <c r="BY573" s="47"/>
      <c r="BZ573" s="47"/>
      <c r="CL573" s="15"/>
      <c r="CM573" s="2"/>
    </row>
    <row r="574" spans="1:91" ht="12.75">
      <c r="A574" s="18"/>
      <c r="E574" s="13"/>
      <c r="F574" s="35"/>
      <c r="G574" s="2"/>
      <c r="J574" s="7"/>
      <c r="M574" s="2"/>
      <c r="W574" s="47"/>
      <c r="X574" s="47"/>
      <c r="AD574" s="47"/>
      <c r="AL574" s="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BE574" s="7"/>
      <c r="BR574" s="36"/>
      <c r="BU574" s="20"/>
      <c r="BY574" s="47"/>
      <c r="BZ574" s="47"/>
      <c r="CL574" s="15"/>
      <c r="CM574" s="2"/>
    </row>
    <row r="575" spans="1:91" ht="12.75">
      <c r="A575" s="18"/>
      <c r="E575" s="13"/>
      <c r="F575" s="35"/>
      <c r="G575" s="2"/>
      <c r="J575" s="7"/>
      <c r="M575" s="2"/>
      <c r="W575" s="47"/>
      <c r="X575" s="47"/>
      <c r="AD575" s="47"/>
      <c r="AL575" s="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BR575" s="36"/>
      <c r="BU575" s="20"/>
      <c r="BY575" s="47"/>
      <c r="BZ575" s="47"/>
      <c r="CL575" s="15"/>
      <c r="CM575" s="2"/>
    </row>
    <row r="576" spans="1:91" ht="12.75">
      <c r="A576" s="18"/>
      <c r="E576" s="13"/>
      <c r="F576" s="35"/>
      <c r="G576" s="2"/>
      <c r="J576" s="7"/>
      <c r="M576" s="2"/>
      <c r="W576" s="47"/>
      <c r="X576" s="47"/>
      <c r="AD576" s="47"/>
      <c r="AL576" s="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BR576" s="36"/>
      <c r="BU576" s="20"/>
      <c r="BY576" s="47"/>
      <c r="BZ576" s="47"/>
      <c r="CL576" s="15"/>
      <c r="CM576" s="2"/>
    </row>
    <row r="577" spans="1:91" ht="12.75">
      <c r="A577" s="18"/>
      <c r="E577" s="13"/>
      <c r="F577" s="35"/>
      <c r="G577" s="2"/>
      <c r="J577" s="7"/>
      <c r="M577" s="2"/>
      <c r="W577" s="47"/>
      <c r="X577" s="47"/>
      <c r="AD577" s="47"/>
      <c r="AL577" s="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BU577" s="20"/>
      <c r="CM577" s="2"/>
    </row>
    <row r="578" spans="1:91" ht="12.75">
      <c r="A578" s="18"/>
      <c r="E578" s="13"/>
      <c r="F578" s="35"/>
      <c r="G578" s="2"/>
      <c r="J578" s="7"/>
      <c r="M578" s="2"/>
      <c r="W578" s="47"/>
      <c r="X578" s="47"/>
      <c r="AD578" s="47"/>
      <c r="AL578" s="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BA578" s="7"/>
      <c r="BR578" s="36"/>
      <c r="BU578" s="20"/>
      <c r="BY578" s="47"/>
      <c r="BZ578" s="47"/>
      <c r="CL578" s="15"/>
      <c r="CM578" s="2"/>
    </row>
    <row r="579" spans="1:91" ht="12.75">
      <c r="A579" s="18"/>
      <c r="E579" s="13"/>
      <c r="F579" s="35"/>
      <c r="G579" s="2"/>
      <c r="J579" s="7"/>
      <c r="M579" s="2"/>
      <c r="W579" s="47"/>
      <c r="X579" s="47"/>
      <c r="AD579" s="47"/>
      <c r="AL579" s="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BB579" s="7"/>
      <c r="BR579" s="36"/>
      <c r="BU579" s="20"/>
      <c r="BY579" s="47"/>
      <c r="BZ579" s="47"/>
      <c r="CL579" s="15"/>
      <c r="CM579" s="2"/>
    </row>
    <row r="580" spans="1:91" ht="12.75">
      <c r="A580" s="18"/>
      <c r="E580" s="13"/>
      <c r="F580" s="35"/>
      <c r="G580" s="2"/>
      <c r="J580" s="7"/>
      <c r="M580" s="2"/>
      <c r="W580" s="47"/>
      <c r="X580" s="47"/>
      <c r="AD580" s="47"/>
      <c r="AL580" s="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BD580" s="7"/>
      <c r="BR580" s="36"/>
      <c r="BU580" s="20"/>
      <c r="BY580" s="47"/>
      <c r="BZ580" s="47"/>
      <c r="CL580" s="15"/>
      <c r="CM580" s="2"/>
    </row>
    <row r="581" spans="1:91" ht="12.75">
      <c r="A581" s="18"/>
      <c r="E581" s="13"/>
      <c r="F581" s="35"/>
      <c r="G581" s="2"/>
      <c r="J581" s="7"/>
      <c r="M581" s="2"/>
      <c r="W581" s="47"/>
      <c r="X581" s="47"/>
      <c r="AD581" s="47"/>
      <c r="AL581" s="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BD581" s="7"/>
      <c r="BR581" s="36"/>
      <c r="BU581" s="20"/>
      <c r="BY581" s="47"/>
      <c r="BZ581" s="47"/>
      <c r="CL581" s="15"/>
      <c r="CM581" s="2"/>
    </row>
    <row r="582" spans="1:91" ht="12.75">
      <c r="A582" s="18"/>
      <c r="E582" s="13"/>
      <c r="F582" s="35"/>
      <c r="G582" s="2"/>
      <c r="J582" s="7"/>
      <c r="M582" s="2"/>
      <c r="W582" s="47"/>
      <c r="X582" s="47"/>
      <c r="AD582" s="47"/>
      <c r="AL582" s="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BI582" s="7"/>
      <c r="BR582" s="36"/>
      <c r="BU582" s="20"/>
      <c r="BY582" s="47"/>
      <c r="BZ582" s="47"/>
      <c r="CL582" s="15"/>
      <c r="CM582" s="2"/>
    </row>
    <row r="583" spans="1:91" ht="12.75">
      <c r="A583" s="18"/>
      <c r="E583" s="13"/>
      <c r="F583" s="35"/>
      <c r="G583" s="2"/>
      <c r="J583" s="7"/>
      <c r="M583" s="2"/>
      <c r="W583" s="47"/>
      <c r="X583" s="47"/>
      <c r="AD583" s="47"/>
      <c r="AL583" s="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BI583" s="7"/>
      <c r="BR583" s="36"/>
      <c r="BU583" s="20"/>
      <c r="BY583" s="47"/>
      <c r="BZ583" s="47"/>
      <c r="CL583" s="15"/>
      <c r="CM583" s="2"/>
    </row>
    <row r="584" spans="1:91" ht="12.75">
      <c r="A584" s="18"/>
      <c r="E584" s="13"/>
      <c r="F584" s="35"/>
      <c r="G584" s="2"/>
      <c r="J584" s="7"/>
      <c r="M584" s="2"/>
      <c r="W584" s="47"/>
      <c r="X584" s="47"/>
      <c r="AD584" s="47"/>
      <c r="AL584" s="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BI584" s="7"/>
      <c r="BR584" s="36"/>
      <c r="BU584" s="20"/>
      <c r="BY584" s="47"/>
      <c r="BZ584" s="47"/>
      <c r="CL584" s="15"/>
      <c r="CM584" s="2"/>
    </row>
    <row r="585" spans="1:91" ht="12.75">
      <c r="A585" s="18"/>
      <c r="E585" s="13"/>
      <c r="F585" s="35"/>
      <c r="G585" s="2"/>
      <c r="J585" s="7"/>
      <c r="M585" s="2"/>
      <c r="W585" s="47"/>
      <c r="X585" s="47"/>
      <c r="AD585" s="47"/>
      <c r="AL585" s="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BI585" s="7"/>
      <c r="BR585" s="36"/>
      <c r="BU585" s="20"/>
      <c r="BY585" s="47"/>
      <c r="BZ585" s="47"/>
      <c r="CL585" s="15"/>
      <c r="CM585" s="2"/>
    </row>
    <row r="586" spans="1:91" ht="12.75">
      <c r="A586" s="18"/>
      <c r="E586" s="13"/>
      <c r="F586" s="35"/>
      <c r="G586" s="2"/>
      <c r="M586" s="2"/>
      <c r="AD586" s="4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BU586" s="20"/>
      <c r="CM586" s="2"/>
    </row>
    <row r="587" spans="1:91" ht="12.75">
      <c r="A587" s="18"/>
      <c r="E587" s="13"/>
      <c r="F587" s="35"/>
      <c r="G587" s="2"/>
      <c r="J587" s="7"/>
      <c r="M587" s="2"/>
      <c r="W587" s="47"/>
      <c r="X587" s="47"/>
      <c r="AD587" s="47"/>
      <c r="AL587" s="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BI587" s="7"/>
      <c r="BR587" s="36"/>
      <c r="BU587" s="20"/>
      <c r="BY587" s="47"/>
      <c r="BZ587" s="47"/>
      <c r="CL587" s="15"/>
      <c r="CM587" s="2"/>
    </row>
    <row r="588" spans="1:91" ht="12.75">
      <c r="A588" s="18"/>
      <c r="E588" s="13"/>
      <c r="F588" s="35"/>
      <c r="G588" s="2"/>
      <c r="J588" s="7"/>
      <c r="M588" s="2"/>
      <c r="W588" s="47"/>
      <c r="X588" s="47"/>
      <c r="AD588" s="47"/>
      <c r="AL588" s="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BI588" s="7"/>
      <c r="BR588" s="36"/>
      <c r="BU588" s="20"/>
      <c r="BY588" s="47"/>
      <c r="BZ588" s="47"/>
      <c r="CL588" s="15"/>
      <c r="CM588" s="2"/>
    </row>
    <row r="589" spans="1:91" ht="12.75">
      <c r="A589" s="18"/>
      <c r="E589" s="13"/>
      <c r="F589" s="35"/>
      <c r="G589" s="2"/>
      <c r="M589" s="2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BR589" s="36"/>
      <c r="BU589" s="20"/>
      <c r="BY589" s="47"/>
      <c r="BZ589" s="47"/>
      <c r="CM589" s="2"/>
    </row>
    <row r="590" spans="1:91" ht="12.75">
      <c r="A590" s="18"/>
      <c r="E590" s="13"/>
      <c r="F590" s="35"/>
      <c r="G590" s="2"/>
      <c r="J590" s="7"/>
      <c r="M590" s="2"/>
      <c r="W590" s="47"/>
      <c r="X590" s="47"/>
      <c r="AD590" s="47"/>
      <c r="AL590" s="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7"/>
      <c r="BR590" s="36"/>
      <c r="BU590" s="20"/>
      <c r="BY590" s="47"/>
      <c r="BZ590" s="47"/>
      <c r="CL590" s="15"/>
      <c r="CM590" s="2"/>
    </row>
    <row r="591" spans="1:91" ht="12.75">
      <c r="A591" s="18"/>
      <c r="E591" s="13"/>
      <c r="F591" s="35"/>
      <c r="G591" s="2"/>
      <c r="J591" s="7"/>
      <c r="M591" s="2"/>
      <c r="W591" s="47"/>
      <c r="X591" s="47"/>
      <c r="AD591" s="47"/>
      <c r="AL591" s="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7"/>
      <c r="BR591" s="36"/>
      <c r="BU591" s="20"/>
      <c r="BV591" s="47"/>
      <c r="BW591" s="47"/>
      <c r="BX591" s="40"/>
      <c r="BY591" s="47"/>
      <c r="BZ591" s="47"/>
      <c r="CL591" s="15"/>
      <c r="CM591" s="2"/>
    </row>
    <row r="592" spans="1:91" ht="12.75">
      <c r="A592" s="18"/>
      <c r="E592" s="13"/>
      <c r="F592" s="35"/>
      <c r="G592" s="2"/>
      <c r="J592" s="7"/>
      <c r="M592" s="2"/>
      <c r="W592" s="47"/>
      <c r="X592" s="47"/>
      <c r="AD592" s="47"/>
      <c r="AL592" s="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BD592" s="7"/>
      <c r="BR592" s="36"/>
      <c r="BU592" s="20"/>
      <c r="BY592" s="47"/>
      <c r="BZ592" s="47"/>
      <c r="CL592" s="15"/>
      <c r="CM592" s="2"/>
    </row>
    <row r="593" spans="1:91" ht="12.75">
      <c r="A593" s="18"/>
      <c r="E593" s="13"/>
      <c r="F593" s="35"/>
      <c r="G593" s="2"/>
      <c r="J593" s="7"/>
      <c r="M593" s="2"/>
      <c r="W593" s="47"/>
      <c r="X593" s="47"/>
      <c r="AD593" s="47"/>
      <c r="AL593" s="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BD593" s="7"/>
      <c r="BR593" s="36"/>
      <c r="BU593" s="20"/>
      <c r="BY593" s="47"/>
      <c r="BZ593" s="47"/>
      <c r="CL593" s="15"/>
      <c r="CM593" s="2"/>
    </row>
    <row r="594" spans="1:91" ht="12.75">
      <c r="A594" s="18"/>
      <c r="E594" s="13"/>
      <c r="F594" s="35"/>
      <c r="G594" s="2"/>
      <c r="J594" s="7"/>
      <c r="M594" s="2"/>
      <c r="W594" s="47"/>
      <c r="X594" s="47"/>
      <c r="AD594" s="47"/>
      <c r="AL594" s="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Y594" s="7"/>
      <c r="BF594" s="7"/>
      <c r="BG594" s="16"/>
      <c r="BH594" s="16"/>
      <c r="BR594" s="36"/>
      <c r="BU594" s="20"/>
      <c r="BY594" s="47"/>
      <c r="BZ594" s="47"/>
      <c r="CL594" s="15"/>
      <c r="CM594" s="2"/>
    </row>
    <row r="595" spans="1:91" ht="12.75">
      <c r="A595" s="18"/>
      <c r="E595" s="13"/>
      <c r="F595" s="35"/>
      <c r="G595" s="2"/>
      <c r="J595" s="7"/>
      <c r="M595" s="2"/>
      <c r="W595" s="47"/>
      <c r="X595" s="47"/>
      <c r="AD595" s="47"/>
      <c r="AL595" s="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Y595" s="7"/>
      <c r="BF595" s="7"/>
      <c r="BG595" s="16"/>
      <c r="BH595" s="16"/>
      <c r="BR595" s="36"/>
      <c r="BU595" s="20"/>
      <c r="BY595" s="47"/>
      <c r="BZ595" s="47"/>
      <c r="CL595" s="15"/>
      <c r="CM595" s="2"/>
    </row>
    <row r="596" spans="1:91" ht="12.75">
      <c r="A596" s="18"/>
      <c r="E596" s="13"/>
      <c r="F596" s="35"/>
      <c r="G596" s="2"/>
      <c r="M596" s="2"/>
      <c r="W596" s="47"/>
      <c r="X596" s="4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BR596" s="36"/>
      <c r="BU596" s="20"/>
      <c r="BY596" s="47"/>
      <c r="BZ596" s="47"/>
      <c r="CM596" s="2"/>
    </row>
    <row r="597" spans="1:91" ht="12.75">
      <c r="A597" s="18"/>
      <c r="E597" s="13"/>
      <c r="F597" s="35"/>
      <c r="G597" s="2"/>
      <c r="J597" s="7"/>
      <c r="M597" s="2"/>
      <c r="W597" s="47"/>
      <c r="X597" s="47"/>
      <c r="AD597" s="47"/>
      <c r="AL597" s="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BI597" s="7"/>
      <c r="BR597" s="36"/>
      <c r="BU597" s="20"/>
      <c r="BY597" s="47"/>
      <c r="BZ597" s="47"/>
      <c r="CL597" s="15"/>
      <c r="CM597" s="2"/>
    </row>
    <row r="598" spans="1:91" ht="12.75">
      <c r="A598" s="18"/>
      <c r="E598" s="13"/>
      <c r="F598" s="35"/>
      <c r="G598" s="2"/>
      <c r="J598" s="7"/>
      <c r="M598" s="2"/>
      <c r="W598" s="47"/>
      <c r="X598" s="47"/>
      <c r="AD598" s="47"/>
      <c r="AL598" s="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BI598" s="7"/>
      <c r="BR598" s="36"/>
      <c r="BU598" s="20"/>
      <c r="BY598" s="47"/>
      <c r="BZ598" s="47"/>
      <c r="CL598" s="15"/>
      <c r="CM598" s="2"/>
    </row>
    <row r="599" spans="1:91" ht="12.75">
      <c r="A599" s="18"/>
      <c r="E599" s="13"/>
      <c r="F599" s="35"/>
      <c r="G599" s="2"/>
      <c r="J599" s="7"/>
      <c r="M599" s="2"/>
      <c r="W599" s="47"/>
      <c r="X599" s="47"/>
      <c r="AD599" s="47"/>
      <c r="AL599" s="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BA599" s="7"/>
      <c r="BR599" s="36"/>
      <c r="BU599" s="20"/>
      <c r="BY599" s="47"/>
      <c r="BZ599" s="47"/>
      <c r="CL599" s="15"/>
      <c r="CM599" s="2"/>
    </row>
    <row r="600" spans="1:91" ht="12.75">
      <c r="A600" s="18"/>
      <c r="E600" s="13"/>
      <c r="F600" s="35"/>
      <c r="G600" s="2"/>
      <c r="J600" s="7"/>
      <c r="M600" s="2"/>
      <c r="W600" s="47"/>
      <c r="X600" s="47"/>
      <c r="AD600" s="47"/>
      <c r="AL600" s="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BB600" s="7"/>
      <c r="BR600" s="36"/>
      <c r="BU600" s="20"/>
      <c r="BY600" s="47"/>
      <c r="BZ600" s="47"/>
      <c r="CL600" s="15"/>
      <c r="CM600" s="2"/>
    </row>
    <row r="601" spans="1:91" ht="12.75">
      <c r="A601" s="18"/>
      <c r="E601" s="13"/>
      <c r="F601" s="35"/>
      <c r="G601" s="2"/>
      <c r="J601" s="7"/>
      <c r="M601" s="2"/>
      <c r="W601" s="47"/>
      <c r="X601" s="47"/>
      <c r="AD601" s="47"/>
      <c r="AL601" s="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BI601" s="7"/>
      <c r="BR601" s="36"/>
      <c r="BU601" s="20"/>
      <c r="BY601" s="47"/>
      <c r="BZ601" s="47"/>
      <c r="CL601" s="15"/>
      <c r="CM601" s="2"/>
    </row>
    <row r="602" spans="1:91" ht="12.75">
      <c r="A602" s="18"/>
      <c r="E602" s="13"/>
      <c r="F602" s="35"/>
      <c r="G602" s="2"/>
      <c r="J602" s="7"/>
      <c r="M602" s="2"/>
      <c r="W602" s="47"/>
      <c r="X602" s="47"/>
      <c r="AD602" s="47"/>
      <c r="AL602" s="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BI602" s="7"/>
      <c r="BR602" s="36"/>
      <c r="BU602" s="20"/>
      <c r="BY602" s="47"/>
      <c r="BZ602" s="47"/>
      <c r="CL602" s="15"/>
      <c r="CM602" s="2"/>
    </row>
    <row r="603" spans="1:91" ht="12.75">
      <c r="A603" s="18"/>
      <c r="E603" s="13"/>
      <c r="F603" s="35"/>
      <c r="G603" s="2"/>
      <c r="J603" s="7"/>
      <c r="M603" s="2"/>
      <c r="W603" s="47"/>
      <c r="X603" s="47"/>
      <c r="AD603" s="47"/>
      <c r="AL603" s="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BR603" s="36"/>
      <c r="BU603" s="20"/>
      <c r="BY603" s="47"/>
      <c r="BZ603" s="47"/>
      <c r="CL603" s="15"/>
      <c r="CM603" s="2"/>
    </row>
    <row r="604" spans="1:91" ht="12.75">
      <c r="A604" s="18"/>
      <c r="E604" s="13"/>
      <c r="F604" s="35"/>
      <c r="G604" s="2"/>
      <c r="J604" s="7"/>
      <c r="M604" s="2"/>
      <c r="W604" s="47"/>
      <c r="X604" s="47"/>
      <c r="AD604" s="47"/>
      <c r="AL604" s="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BR604" s="36"/>
      <c r="BU604" s="20"/>
      <c r="BY604" s="47"/>
      <c r="BZ604" s="47"/>
      <c r="CL604" s="15"/>
      <c r="CM604" s="2"/>
    </row>
    <row r="605" spans="1:91" ht="12.75">
      <c r="A605" s="18"/>
      <c r="E605" s="13"/>
      <c r="F605" s="35"/>
      <c r="G605" s="2"/>
      <c r="J605" s="7"/>
      <c r="M605" s="2"/>
      <c r="W605" s="47"/>
      <c r="X605" s="47"/>
      <c r="AD605" s="47"/>
      <c r="AL605" s="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Z605" s="7"/>
      <c r="BR605" s="36"/>
      <c r="BU605" s="20"/>
      <c r="BY605" s="47"/>
      <c r="BZ605" s="47"/>
      <c r="CL605" s="15"/>
      <c r="CM605" s="2"/>
    </row>
    <row r="606" spans="1:91" ht="12.75">
      <c r="A606" s="18"/>
      <c r="E606" s="13"/>
      <c r="F606" s="35"/>
      <c r="G606" s="2"/>
      <c r="J606" s="7"/>
      <c r="M606" s="2"/>
      <c r="W606" s="47"/>
      <c r="X606" s="47"/>
      <c r="AL606" s="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BR606" s="36"/>
      <c r="BU606" s="20"/>
      <c r="BY606" s="47"/>
      <c r="BZ606" s="47"/>
      <c r="CM606" s="2"/>
    </row>
    <row r="607" spans="1:91" ht="12.75">
      <c r="A607" s="18"/>
      <c r="E607" s="13"/>
      <c r="F607" s="35"/>
      <c r="G607" s="2"/>
      <c r="J607" s="7"/>
      <c r="M607" s="2"/>
      <c r="W607" s="47"/>
      <c r="X607" s="47"/>
      <c r="AD607" s="47"/>
      <c r="AL607" s="7"/>
      <c r="BI607" s="7"/>
      <c r="BR607" s="36"/>
      <c r="BU607" s="20"/>
      <c r="BY607" s="47"/>
      <c r="BZ607" s="47"/>
      <c r="CL607" s="15"/>
      <c r="CM607" s="2"/>
    </row>
    <row r="608" spans="1:91" ht="12.75">
      <c r="A608" s="18"/>
      <c r="E608" s="13"/>
      <c r="F608" s="35"/>
      <c r="G608" s="2"/>
      <c r="J608" s="7"/>
      <c r="M608" s="2"/>
      <c r="W608" s="47"/>
      <c r="X608" s="47"/>
      <c r="AD608" s="47"/>
      <c r="AL608" s="7"/>
      <c r="BI608" s="7"/>
      <c r="BR608" s="36"/>
      <c r="BU608" s="20"/>
      <c r="BY608" s="47"/>
      <c r="BZ608" s="47"/>
      <c r="CL608" s="15"/>
      <c r="CM608" s="2"/>
    </row>
    <row r="609" spans="1:91" ht="12.75">
      <c r="A609" s="18"/>
      <c r="E609" s="13"/>
      <c r="F609" s="35"/>
      <c r="G609" s="2"/>
      <c r="J609" s="7"/>
      <c r="M609" s="2"/>
      <c r="W609" s="47"/>
      <c r="X609" s="47"/>
      <c r="AD609" s="47"/>
      <c r="AL609" s="7"/>
      <c r="BI609" s="7"/>
      <c r="BR609" s="36"/>
      <c r="BU609" s="20"/>
      <c r="BY609" s="47"/>
      <c r="BZ609" s="47"/>
      <c r="CL609" s="15"/>
      <c r="CM609" s="2"/>
    </row>
    <row r="610" spans="1:91" ht="12.75">
      <c r="A610" s="18"/>
      <c r="E610" s="13"/>
      <c r="F610" s="35"/>
      <c r="G610" s="2"/>
      <c r="J610" s="7"/>
      <c r="M610" s="2"/>
      <c r="W610" s="47"/>
      <c r="X610" s="47"/>
      <c r="AD610" s="47"/>
      <c r="AL610" s="7"/>
      <c r="AY610" s="7"/>
      <c r="BR610" s="36"/>
      <c r="BU610" s="20"/>
      <c r="BY610" s="47"/>
      <c r="BZ610" s="47"/>
      <c r="CL610" s="15"/>
      <c r="CM610" s="2"/>
    </row>
    <row r="611" spans="1:91" ht="12.75">
      <c r="A611" s="18"/>
      <c r="E611" s="13"/>
      <c r="F611" s="35"/>
      <c r="G611" s="2"/>
      <c r="J611" s="7"/>
      <c r="M611" s="2"/>
      <c r="W611" s="47"/>
      <c r="X611" s="47"/>
      <c r="AD611" s="47"/>
      <c r="AL611" s="7"/>
      <c r="BF611" s="7"/>
      <c r="BG611" s="16"/>
      <c r="BH611" s="16"/>
      <c r="BR611" s="36"/>
      <c r="BU611" s="20"/>
      <c r="BY611" s="47"/>
      <c r="BZ611" s="47"/>
      <c r="CL611" s="15"/>
      <c r="CM611" s="2"/>
    </row>
    <row r="612" spans="1:91" ht="12.75">
      <c r="A612" s="18"/>
      <c r="E612" s="13"/>
      <c r="F612" s="35"/>
      <c r="G612" s="2"/>
      <c r="J612" s="7"/>
      <c r="M612" s="2"/>
      <c r="W612" s="47"/>
      <c r="X612" s="47"/>
      <c r="AD612" s="47"/>
      <c r="AL612" s="7"/>
      <c r="BF612" s="7"/>
      <c r="BG612" s="16"/>
      <c r="BH612" s="16"/>
      <c r="BR612" s="36"/>
      <c r="BU612" s="20"/>
      <c r="BY612" s="47"/>
      <c r="BZ612" s="47"/>
      <c r="CL612" s="15"/>
      <c r="CM612" s="2"/>
    </row>
    <row r="613" spans="1:91" ht="12.75">
      <c r="A613" s="18"/>
      <c r="E613" s="13"/>
      <c r="F613" s="35"/>
      <c r="G613" s="2"/>
      <c r="M613" s="2"/>
      <c r="W613" s="47"/>
      <c r="X613" s="4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BR613" s="36"/>
      <c r="BU613" s="20"/>
      <c r="BY613" s="47"/>
      <c r="BZ613" s="47"/>
      <c r="CL613" s="15"/>
      <c r="CM613" s="2"/>
    </row>
    <row r="614" spans="1:91" ht="12.75">
      <c r="A614" s="18"/>
      <c r="E614" s="13"/>
      <c r="F614" s="35"/>
      <c r="G614" s="2"/>
      <c r="M614" s="2"/>
      <c r="W614" s="47"/>
      <c r="X614" s="4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BR614" s="36"/>
      <c r="BU614" s="20"/>
      <c r="BY614" s="47"/>
      <c r="BZ614" s="47"/>
      <c r="CL614" s="15"/>
      <c r="CM614" s="2"/>
    </row>
    <row r="615" spans="1:91" ht="12.75">
      <c r="A615" s="18"/>
      <c r="E615" s="13"/>
      <c r="F615" s="35"/>
      <c r="G615" s="2"/>
      <c r="M615" s="2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BR615" s="36"/>
      <c r="BU615" s="20"/>
      <c r="BY615" s="47"/>
      <c r="BZ615" s="47"/>
      <c r="CL615" s="15"/>
      <c r="CM615" s="2"/>
    </row>
    <row r="616" spans="1:91" ht="12.75">
      <c r="A616" s="18"/>
      <c r="E616" s="13"/>
      <c r="F616" s="35"/>
      <c r="G616" s="2"/>
      <c r="M616" s="2"/>
      <c r="CM616" s="2"/>
    </row>
    <row r="617" spans="1:91" ht="12.75">
      <c r="A617" s="18"/>
      <c r="E617" s="13"/>
      <c r="F617" s="35"/>
      <c r="G617" s="2"/>
      <c r="M617" s="2"/>
      <c r="CM617" s="2"/>
    </row>
    <row r="618" spans="1:91" ht="12.75">
      <c r="A618" s="18"/>
      <c r="E618" s="13"/>
      <c r="F618" s="35"/>
      <c r="G618" s="2"/>
      <c r="M618" s="2"/>
      <c r="CM618" s="2"/>
    </row>
    <row r="619" spans="1:91" ht="12.75">
      <c r="A619" s="18"/>
      <c r="E619" s="13"/>
      <c r="F619" s="35"/>
      <c r="G619" s="2"/>
      <c r="M619" s="2"/>
      <c r="CM619" s="2"/>
    </row>
    <row r="620" spans="1:91" ht="12.75">
      <c r="A620" s="18"/>
      <c r="E620" s="13"/>
      <c r="F620" s="35"/>
      <c r="G620" s="2"/>
      <c r="M620" s="2"/>
      <c r="CM620" s="2"/>
    </row>
    <row r="621" spans="1:91" ht="12.75">
      <c r="A621" s="18"/>
      <c r="E621" s="13"/>
      <c r="F621" s="35"/>
      <c r="G621" s="2"/>
      <c r="M621" s="2"/>
      <c r="CM621" s="2"/>
    </row>
    <row r="622" spans="1:91" ht="12.75">
      <c r="A622" s="18"/>
      <c r="E622" s="13"/>
      <c r="F622" s="35"/>
      <c r="G622" s="2"/>
      <c r="M622" s="2"/>
      <c r="CM622" s="2"/>
    </row>
    <row r="623" spans="1:91" ht="12.75">
      <c r="A623" s="18"/>
      <c r="E623" s="13"/>
      <c r="F623" s="35"/>
      <c r="G623" s="2"/>
      <c r="M623" s="2"/>
      <c r="CM623" s="2"/>
    </row>
    <row r="624" spans="1:91" ht="12.75">
      <c r="A624" s="18"/>
      <c r="E624" s="13"/>
      <c r="F624" s="35"/>
      <c r="G624" s="2"/>
      <c r="M624" s="2"/>
      <c r="CM624" s="2"/>
    </row>
    <row r="625" spans="1:91" ht="12.75">
      <c r="A625" s="18"/>
      <c r="E625" s="13"/>
      <c r="F625" s="35"/>
      <c r="G625" s="2"/>
      <c r="M625" s="2"/>
      <c r="CM625" s="2"/>
    </row>
    <row r="626" spans="1:91" ht="12.75">
      <c r="A626" s="18"/>
      <c r="E626" s="13"/>
      <c r="F626" s="35"/>
      <c r="G626" s="2"/>
      <c r="M626" s="2"/>
      <c r="CM626" s="2"/>
    </row>
    <row r="627" spans="1:91" ht="12.75">
      <c r="A627" s="18"/>
      <c r="E627" s="13"/>
      <c r="F627" s="35"/>
      <c r="G627" s="2"/>
      <c r="M627" s="2"/>
      <c r="CM627" s="2"/>
    </row>
    <row r="628" spans="1:91" ht="12.75">
      <c r="A628" s="18"/>
      <c r="E628" s="13"/>
      <c r="F628" s="35"/>
      <c r="G628" s="2"/>
      <c r="M628" s="2"/>
      <c r="CM628" s="2"/>
    </row>
    <row r="629" spans="1:91" ht="12.75">
      <c r="A629" s="18"/>
      <c r="E629" s="13"/>
      <c r="F629" s="35"/>
      <c r="G629" s="2"/>
      <c r="M629" s="2"/>
      <c r="CM629" s="2"/>
    </row>
    <row r="630" spans="1:91" ht="12.75">
      <c r="A630" s="18"/>
      <c r="E630" s="13"/>
      <c r="F630" s="35"/>
      <c r="G630" s="2"/>
      <c r="M630" s="2"/>
      <c r="CM630" s="2"/>
    </row>
    <row r="631" spans="1:91" ht="12.75">
      <c r="A631" s="18"/>
      <c r="E631" s="13"/>
      <c r="F631" s="35"/>
      <c r="G631" s="2"/>
      <c r="M631" s="2"/>
      <c r="CM631" s="2"/>
    </row>
    <row r="632" spans="1:91" ht="12.75">
      <c r="A632" s="18"/>
      <c r="E632" s="13"/>
      <c r="F632" s="35"/>
      <c r="G632" s="2"/>
      <c r="M632" s="2"/>
      <c r="CM632" s="2"/>
    </row>
    <row r="633" spans="1:91" ht="12.75">
      <c r="A633" s="18"/>
      <c r="E633" s="13"/>
      <c r="F633" s="35"/>
      <c r="G633" s="2"/>
      <c r="M633" s="2"/>
      <c r="CM633" s="2"/>
    </row>
    <row r="634" spans="1:91" ht="12.75">
      <c r="A634" s="18"/>
      <c r="E634" s="13"/>
      <c r="F634" s="35"/>
      <c r="G634" s="2"/>
      <c r="M634" s="2"/>
      <c r="CM634" s="2"/>
    </row>
    <row r="635" spans="1:91" ht="12.75">
      <c r="A635" s="18"/>
      <c r="E635" s="13"/>
      <c r="F635" s="35"/>
      <c r="G635" s="2"/>
      <c r="M635" s="2"/>
      <c r="CM635" s="2"/>
    </row>
    <row r="636" spans="1:91" ht="12.75">
      <c r="A636" s="18"/>
      <c r="E636" s="13"/>
      <c r="F636" s="35"/>
      <c r="G636" s="2"/>
      <c r="M636" s="2"/>
      <c r="CM636" s="2"/>
    </row>
    <row r="637" spans="1:13" ht="12.75">
      <c r="A637" s="18"/>
      <c r="E637" s="13"/>
      <c r="F637" s="35"/>
      <c r="G637" s="2"/>
      <c r="M637" s="2"/>
    </row>
    <row r="638" spans="1:13" ht="12.75">
      <c r="A638" s="18"/>
      <c r="E638" s="13"/>
      <c r="F638" s="35"/>
      <c r="G638" s="2"/>
      <c r="M638" s="2"/>
    </row>
    <row r="639" spans="1:13" ht="12.75">
      <c r="A639" s="18"/>
      <c r="E639" s="13"/>
      <c r="F639" s="35"/>
      <c r="G639" s="2"/>
      <c r="M639" s="2"/>
    </row>
    <row r="640" spans="1:13" ht="12.75">
      <c r="A640" s="18"/>
      <c r="E640" s="13"/>
      <c r="F640" s="35"/>
      <c r="G640" s="2"/>
      <c r="M640" s="2"/>
    </row>
    <row r="641" spans="1:13" ht="12.75">
      <c r="A641" s="18"/>
      <c r="E641" s="13"/>
      <c r="F641" s="35"/>
      <c r="G641" s="2"/>
      <c r="M641" s="2"/>
    </row>
    <row r="642" spans="1:13" ht="12.75">
      <c r="A642" s="18"/>
      <c r="E642" s="13"/>
      <c r="F642" s="35"/>
      <c r="G642" s="2"/>
      <c r="M642" s="2"/>
    </row>
    <row r="643" spans="1:13" ht="12.75">
      <c r="A643" s="18"/>
      <c r="E643" s="13"/>
      <c r="F643" s="35"/>
      <c r="G643" s="2"/>
      <c r="M643" s="2"/>
    </row>
    <row r="644" spans="1:13" ht="12.75">
      <c r="A644" s="18"/>
      <c r="E644" s="13"/>
      <c r="F644" s="35"/>
      <c r="G644" s="2"/>
      <c r="M644" s="2"/>
    </row>
    <row r="645" spans="1:13" ht="12.75">
      <c r="A645" s="18"/>
      <c r="E645" s="13"/>
      <c r="F645" s="35"/>
      <c r="G645" s="2"/>
      <c r="M645" s="2"/>
    </row>
    <row r="646" spans="1:13" ht="12.75">
      <c r="A646" s="18"/>
      <c r="E646" s="13"/>
      <c r="F646" s="35"/>
      <c r="G646" s="2"/>
      <c r="M646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CO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7109375" style="0" customWidth="1"/>
    <col min="10" max="10" width="7.57421875" style="0" customWidth="1"/>
    <col min="11" max="11" width="25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5.00390625" style="0" customWidth="1"/>
    <col min="90" max="90" width="83.421875" style="0" customWidth="1"/>
    <col min="91" max="91" width="13.421875" style="0" customWidth="1"/>
  </cols>
  <sheetData>
    <row r="1" spans="1:88" ht="12.75">
      <c r="A1" s="13"/>
      <c r="B1" s="18" t="s">
        <v>870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</row>
    <row r="9" spans="1:90" ht="12.75">
      <c r="A9" s="14">
        <v>1399</v>
      </c>
      <c r="B9" s="13" t="s">
        <v>831</v>
      </c>
      <c r="C9" s="13" t="s">
        <v>1089</v>
      </c>
      <c r="D9" s="13" t="s">
        <v>18</v>
      </c>
      <c r="E9" s="13" t="s">
        <v>239</v>
      </c>
      <c r="F9" s="2" t="s">
        <v>51</v>
      </c>
      <c r="G9" s="2">
        <v>1</v>
      </c>
      <c r="H9" s="2" t="s">
        <v>871</v>
      </c>
      <c r="I9" s="2" t="s">
        <v>557</v>
      </c>
      <c r="J9" s="13" t="s">
        <v>277</v>
      </c>
      <c r="K9" s="2" t="s">
        <v>874</v>
      </c>
      <c r="L9" s="13" t="s">
        <v>866</v>
      </c>
      <c r="M9" s="13" t="s">
        <v>656</v>
      </c>
      <c r="N9" s="2" t="s">
        <v>1325</v>
      </c>
      <c r="O9" s="9">
        <v>9</v>
      </c>
      <c r="P9" s="9"/>
      <c r="Q9" s="9"/>
      <c r="R9" s="26"/>
      <c r="S9" s="26"/>
      <c r="T9" s="26"/>
      <c r="U9" s="47">
        <v>939.5999999999999</v>
      </c>
      <c r="V9" s="47">
        <v>104.4</v>
      </c>
      <c r="W9" s="22">
        <v>48</v>
      </c>
      <c r="X9" s="6">
        <v>8.7</v>
      </c>
      <c r="AB9" s="47"/>
      <c r="AF9" s="22">
        <v>78.3</v>
      </c>
      <c r="AJ9" s="22">
        <v>8.7</v>
      </c>
      <c r="AK9" s="22">
        <v>4</v>
      </c>
      <c r="AP9" s="36"/>
      <c r="AQ9" s="36"/>
      <c r="AR9" s="36"/>
      <c r="AS9" s="36"/>
      <c r="AT9" s="36"/>
      <c r="BG9" s="22"/>
      <c r="BP9" s="47"/>
      <c r="BQ9" s="38"/>
      <c r="BR9" s="38"/>
      <c r="BS9" s="20"/>
      <c r="BT9" s="36"/>
      <c r="BU9" s="36"/>
      <c r="BV9" s="38"/>
      <c r="BW9" s="19">
        <v>939.5999999999999</v>
      </c>
      <c r="BX9" s="19">
        <v>104.4</v>
      </c>
      <c r="CJ9">
        <v>1399</v>
      </c>
      <c r="CK9" s="2" t="s">
        <v>874</v>
      </c>
      <c r="CL9" t="s">
        <v>70</v>
      </c>
    </row>
    <row r="10" spans="1:90" ht="12.75">
      <c r="A10" s="14">
        <v>1399</v>
      </c>
      <c r="B10" s="13" t="s">
        <v>831</v>
      </c>
      <c r="C10" s="13" t="s">
        <v>1089</v>
      </c>
      <c r="D10" s="13" t="s">
        <v>18</v>
      </c>
      <c r="E10" s="13" t="s">
        <v>239</v>
      </c>
      <c r="F10" s="2" t="s">
        <v>136</v>
      </c>
      <c r="G10" s="2">
        <v>1</v>
      </c>
      <c r="H10" s="2" t="s">
        <v>871</v>
      </c>
      <c r="I10" s="2" t="s">
        <v>596</v>
      </c>
      <c r="J10" s="13" t="s">
        <v>277</v>
      </c>
      <c r="K10" s="2" t="s">
        <v>602</v>
      </c>
      <c r="L10" s="13" t="s">
        <v>866</v>
      </c>
      <c r="M10" s="13" t="s">
        <v>653</v>
      </c>
      <c r="N10" s="2" t="s">
        <v>6</v>
      </c>
      <c r="O10" s="9"/>
      <c r="P10" s="9">
        <v>5</v>
      </c>
      <c r="Q10" s="9"/>
      <c r="R10" s="26"/>
      <c r="S10" s="26"/>
      <c r="T10" s="26"/>
      <c r="U10" s="47">
        <v>12</v>
      </c>
      <c r="V10" s="47"/>
      <c r="W10" s="22">
        <v>48</v>
      </c>
      <c r="AB10" s="47"/>
      <c r="AF10" s="22"/>
      <c r="AK10" s="22">
        <v>4</v>
      </c>
      <c r="AP10" s="36"/>
      <c r="AQ10" s="36"/>
      <c r="AR10" s="36"/>
      <c r="AS10" s="36"/>
      <c r="AT10" s="36"/>
      <c r="BG10" s="7"/>
      <c r="BP10" s="47"/>
      <c r="BQ10" s="38"/>
      <c r="BR10" s="38"/>
      <c r="BS10" s="20"/>
      <c r="BT10" s="36"/>
      <c r="BU10" s="36"/>
      <c r="BV10" s="38"/>
      <c r="BW10" s="19">
        <v>12</v>
      </c>
      <c r="CJ10">
        <v>1399</v>
      </c>
      <c r="CK10" s="2" t="s">
        <v>602</v>
      </c>
      <c r="CL10" t="s">
        <v>10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CM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CM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3.140625" style="0" customWidth="1"/>
    <col min="10" max="10" width="7.57421875" style="0" customWidth="1"/>
    <col min="11" max="11" width="24.14062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4.140625" style="0" customWidth="1"/>
    <col min="90" max="90" width="186.7109375" style="0" customWidth="1"/>
    <col min="91" max="91" width="13.421875" style="0" customWidth="1"/>
  </cols>
  <sheetData>
    <row r="1" spans="1:88" ht="12.75">
      <c r="A1" s="13"/>
      <c r="B1" s="18" t="s">
        <v>875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  <row r="9" spans="1:90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9</v>
      </c>
      <c r="G9" s="2">
        <v>1</v>
      </c>
      <c r="H9" s="2" t="s">
        <v>875</v>
      </c>
      <c r="I9" s="2" t="s">
        <v>558</v>
      </c>
      <c r="J9" s="13" t="s">
        <v>277</v>
      </c>
      <c r="K9" s="2" t="s">
        <v>879</v>
      </c>
      <c r="L9" s="13" t="s">
        <v>886</v>
      </c>
      <c r="M9" s="13" t="s">
        <v>656</v>
      </c>
      <c r="N9" s="2" t="s">
        <v>1325</v>
      </c>
      <c r="O9" s="9">
        <v>9</v>
      </c>
      <c r="P9" s="9"/>
      <c r="Q9" s="9"/>
      <c r="R9" s="26"/>
      <c r="S9" s="26"/>
      <c r="T9" s="26"/>
      <c r="U9" s="47">
        <v>669.6</v>
      </c>
      <c r="V9" s="47">
        <v>74.4</v>
      </c>
      <c r="W9" s="22">
        <v>45</v>
      </c>
      <c r="X9" s="6">
        <v>6.2</v>
      </c>
      <c r="AB9" s="47"/>
      <c r="AF9" s="22"/>
      <c r="AG9">
        <v>6</v>
      </c>
      <c r="AH9">
        <v>4</v>
      </c>
      <c r="AI9">
        <v>0</v>
      </c>
      <c r="AJ9" s="22">
        <v>6.2</v>
      </c>
      <c r="AK9" s="22">
        <v>3.75</v>
      </c>
      <c r="BG9" s="6"/>
      <c r="BP9" s="47"/>
      <c r="BQ9" s="38"/>
      <c r="BR9" s="38"/>
      <c r="BS9" s="20"/>
      <c r="BT9" s="36"/>
      <c r="BU9" s="36"/>
      <c r="BV9" s="38"/>
      <c r="BW9" s="19">
        <v>669.6</v>
      </c>
      <c r="BX9" s="19">
        <v>74.4</v>
      </c>
      <c r="CJ9">
        <v>1397</v>
      </c>
      <c r="CK9" s="2" t="s">
        <v>879</v>
      </c>
      <c r="CL9" t="s">
        <v>28</v>
      </c>
    </row>
    <row r="10" spans="1:90" ht="12.75">
      <c r="A10" s="14">
        <v>1397</v>
      </c>
      <c r="B10" s="13" t="s">
        <v>916</v>
      </c>
      <c r="C10" s="13" t="s">
        <v>1089</v>
      </c>
      <c r="D10" s="13" t="s">
        <v>8</v>
      </c>
      <c r="E10" s="13" t="s">
        <v>240</v>
      </c>
      <c r="F10" s="2" t="s">
        <v>20</v>
      </c>
      <c r="G10" s="2">
        <v>1</v>
      </c>
      <c r="H10" s="2" t="s">
        <v>875</v>
      </c>
      <c r="I10" s="2" t="s">
        <v>795</v>
      </c>
      <c r="J10" s="13" t="s">
        <v>277</v>
      </c>
      <c r="K10" s="2" t="s">
        <v>880</v>
      </c>
      <c r="L10" s="13" t="s">
        <v>886</v>
      </c>
      <c r="M10" s="13" t="s">
        <v>654</v>
      </c>
      <c r="N10" s="2" t="s">
        <v>1325</v>
      </c>
      <c r="O10" s="9">
        <v>9</v>
      </c>
      <c r="P10" s="9"/>
      <c r="Q10" s="9"/>
      <c r="R10" s="26"/>
      <c r="S10" s="26"/>
      <c r="T10" s="26"/>
      <c r="U10" s="47">
        <v>669.6</v>
      </c>
      <c r="V10" s="47">
        <v>74.4</v>
      </c>
      <c r="W10" s="22">
        <v>45</v>
      </c>
      <c r="X10" s="6">
        <v>6.2</v>
      </c>
      <c r="AB10" s="47"/>
      <c r="AF10" s="22"/>
      <c r="AG10">
        <v>6</v>
      </c>
      <c r="AH10">
        <v>4</v>
      </c>
      <c r="AI10">
        <v>0</v>
      </c>
      <c r="AJ10" s="22">
        <v>6.2</v>
      </c>
      <c r="AK10" s="22">
        <v>3.75</v>
      </c>
      <c r="BG10" s="6"/>
      <c r="BP10" s="47"/>
      <c r="BQ10" s="38"/>
      <c r="BR10" s="38"/>
      <c r="BS10" s="20"/>
      <c r="BT10" s="36"/>
      <c r="BU10" s="36"/>
      <c r="BV10" s="38"/>
      <c r="BW10" s="19">
        <v>669.6</v>
      </c>
      <c r="BX10" s="19">
        <v>74.4</v>
      </c>
      <c r="CJ10">
        <v>1397</v>
      </c>
      <c r="CK10" s="2" t="s">
        <v>880</v>
      </c>
      <c r="CL10" t="s">
        <v>639</v>
      </c>
    </row>
    <row r="11" spans="1:90" ht="12.75">
      <c r="A11" s="14">
        <v>1397</v>
      </c>
      <c r="B11" s="13" t="s">
        <v>916</v>
      </c>
      <c r="C11" s="13" t="s">
        <v>1089</v>
      </c>
      <c r="D11" s="13" t="s">
        <v>8</v>
      </c>
      <c r="E11" s="13" t="s">
        <v>240</v>
      </c>
      <c r="F11" s="2" t="s">
        <v>21</v>
      </c>
      <c r="G11" s="2">
        <v>1</v>
      </c>
      <c r="H11" s="2" t="s">
        <v>878</v>
      </c>
      <c r="I11" s="2" t="s">
        <v>558</v>
      </c>
      <c r="J11" s="13" t="s">
        <v>277</v>
      </c>
      <c r="K11" s="2" t="s">
        <v>879</v>
      </c>
      <c r="L11" s="13" t="s">
        <v>886</v>
      </c>
      <c r="M11" s="13" t="s">
        <v>656</v>
      </c>
      <c r="N11" s="2" t="s">
        <v>1254</v>
      </c>
      <c r="O11" s="9">
        <v>2</v>
      </c>
      <c r="P11" s="9"/>
      <c r="Q11" s="9"/>
      <c r="R11" s="26">
        <v>186</v>
      </c>
      <c r="S11" s="26">
        <v>0</v>
      </c>
      <c r="T11" s="26">
        <v>0</v>
      </c>
      <c r="U11" s="47">
        <v>186</v>
      </c>
      <c r="V11" s="47">
        <v>93</v>
      </c>
      <c r="W11" s="22"/>
      <c r="X11" s="6">
        <v>7.75</v>
      </c>
      <c r="AB11" s="47"/>
      <c r="AF11" s="22"/>
      <c r="AG11">
        <v>6</v>
      </c>
      <c r="AH11">
        <v>4</v>
      </c>
      <c r="AI11">
        <v>0</v>
      </c>
      <c r="AJ11" s="22">
        <v>7.75</v>
      </c>
      <c r="AK11" s="22"/>
      <c r="AY11" s="22">
        <v>7.75</v>
      </c>
      <c r="BG11" s="6"/>
      <c r="BP11" s="47"/>
      <c r="BQ11" s="38"/>
      <c r="BR11" s="38"/>
      <c r="BS11" s="20"/>
      <c r="BT11" s="36"/>
      <c r="BU11" s="36"/>
      <c r="BV11" s="38"/>
      <c r="BW11" s="19">
        <v>186</v>
      </c>
      <c r="BX11" s="19">
        <v>93</v>
      </c>
      <c r="CJ11">
        <v>1397</v>
      </c>
      <c r="CK11" s="2" t="s">
        <v>879</v>
      </c>
      <c r="CL11" t="s">
        <v>34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5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1.421875" style="0" customWidth="1"/>
    <col min="10" max="10" width="7.57421875" style="0" customWidth="1"/>
    <col min="11" max="11" width="43.0039062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3.00390625" style="0" customWidth="1"/>
    <col min="90" max="90" width="168.421875" style="0" customWidth="1"/>
    <col min="91" max="91" width="13.421875" style="0" customWidth="1"/>
  </cols>
  <sheetData>
    <row r="1" spans="1:88" ht="12.75">
      <c r="A1" s="13"/>
      <c r="B1" s="18" t="s">
        <v>1113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4">
        <v>1399</v>
      </c>
      <c r="B9" s="13" t="s">
        <v>831</v>
      </c>
      <c r="C9" s="13" t="s">
        <v>1089</v>
      </c>
      <c r="D9" s="13" t="s">
        <v>18</v>
      </c>
      <c r="E9" s="13" t="s">
        <v>239</v>
      </c>
      <c r="F9" s="2" t="s">
        <v>125</v>
      </c>
      <c r="G9" s="2">
        <v>1</v>
      </c>
      <c r="H9" s="2" t="s">
        <v>405</v>
      </c>
      <c r="I9" s="2" t="s">
        <v>1054</v>
      </c>
      <c r="J9" s="13" t="s">
        <v>277</v>
      </c>
      <c r="K9" s="2" t="s">
        <v>409</v>
      </c>
      <c r="L9" s="13" t="s">
        <v>1105</v>
      </c>
      <c r="M9" s="13" t="s">
        <v>1018</v>
      </c>
      <c r="N9" s="2" t="s">
        <v>1325</v>
      </c>
      <c r="O9" s="9">
        <v>7</v>
      </c>
      <c r="P9" s="9"/>
      <c r="Q9" s="9"/>
      <c r="R9" s="26"/>
      <c r="S9" s="26"/>
      <c r="T9" s="26"/>
      <c r="U9" s="47">
        <v>1470</v>
      </c>
      <c r="V9" s="47">
        <v>210</v>
      </c>
      <c r="W9" s="22">
        <v>120</v>
      </c>
      <c r="X9" s="6">
        <v>17.5</v>
      </c>
      <c r="AB9" s="47"/>
      <c r="AF9" s="22">
        <v>122.5</v>
      </c>
      <c r="AJ9" s="22">
        <v>17.5</v>
      </c>
      <c r="AK9" s="22">
        <v>10</v>
      </c>
      <c r="AP9" s="36"/>
      <c r="AQ9" s="36"/>
      <c r="AR9" s="36"/>
      <c r="AS9" s="36"/>
      <c r="AT9" s="36"/>
      <c r="AU9" s="22">
        <v>17.5</v>
      </c>
      <c r="BG9" s="22"/>
      <c r="BP9" s="47"/>
      <c r="BQ9" s="38"/>
      <c r="BR9" s="38"/>
      <c r="BS9" s="20"/>
      <c r="BT9" s="36"/>
      <c r="BU9" s="36"/>
      <c r="BV9" s="38"/>
      <c r="BW9" s="19">
        <v>1470</v>
      </c>
      <c r="BX9" s="19">
        <v>210</v>
      </c>
      <c r="CJ9">
        <v>1399</v>
      </c>
      <c r="CK9" s="2" t="s">
        <v>409</v>
      </c>
      <c r="CL9" t="s">
        <v>64</v>
      </c>
    </row>
    <row r="10" spans="1:90" ht="12.75">
      <c r="A10" s="14">
        <v>1399</v>
      </c>
      <c r="B10" s="13" t="s">
        <v>831</v>
      </c>
      <c r="C10" s="13" t="s">
        <v>1089</v>
      </c>
      <c r="D10" s="13" t="s">
        <v>18</v>
      </c>
      <c r="E10" s="13" t="s">
        <v>239</v>
      </c>
      <c r="F10" s="2" t="s">
        <v>135</v>
      </c>
      <c r="G10" s="2">
        <v>1</v>
      </c>
      <c r="H10" s="2" t="s">
        <v>405</v>
      </c>
      <c r="I10" s="2" t="s">
        <v>605</v>
      </c>
      <c r="J10" s="13" t="s">
        <v>277</v>
      </c>
      <c r="K10" s="2" t="s">
        <v>591</v>
      </c>
      <c r="L10" s="13" t="s">
        <v>1105</v>
      </c>
      <c r="M10" s="13" t="s">
        <v>1018</v>
      </c>
      <c r="N10" s="2" t="s">
        <v>6</v>
      </c>
      <c r="O10" s="9"/>
      <c r="P10" s="9">
        <v>4</v>
      </c>
      <c r="Q10" s="9"/>
      <c r="R10" s="26"/>
      <c r="S10" s="26"/>
      <c r="T10" s="26"/>
      <c r="U10" s="47">
        <v>24</v>
      </c>
      <c r="V10" s="47"/>
      <c r="W10" s="22">
        <v>120</v>
      </c>
      <c r="AB10" s="47"/>
      <c r="AF10" s="22"/>
      <c r="AK10" s="22">
        <v>10</v>
      </c>
      <c r="AP10" s="36"/>
      <c r="AQ10" s="36"/>
      <c r="AR10" s="36"/>
      <c r="AS10" s="36"/>
      <c r="AT10" s="36"/>
      <c r="BG10" s="7"/>
      <c r="BP10" s="47"/>
      <c r="BQ10" s="38"/>
      <c r="BR10" s="38"/>
      <c r="BS10" s="20"/>
      <c r="BT10" s="36"/>
      <c r="BU10" s="36"/>
      <c r="BV10" s="38"/>
      <c r="BW10" s="19">
        <v>24</v>
      </c>
      <c r="CJ10">
        <v>1399</v>
      </c>
      <c r="CK10" s="2" t="s">
        <v>591</v>
      </c>
      <c r="CL10" t="s">
        <v>26</v>
      </c>
    </row>
    <row r="11" spans="1:89" ht="12.75">
      <c r="A11" s="14">
        <v>1399</v>
      </c>
      <c r="B11" s="13" t="s">
        <v>831</v>
      </c>
      <c r="C11" s="13" t="s">
        <v>1089</v>
      </c>
      <c r="D11" s="13" t="s">
        <v>18</v>
      </c>
      <c r="E11" s="13" t="s">
        <v>239</v>
      </c>
      <c r="F11" s="2" t="s">
        <v>137</v>
      </c>
      <c r="G11" s="2">
        <v>1</v>
      </c>
      <c r="H11" s="2" t="s">
        <v>405</v>
      </c>
      <c r="I11" s="2" t="s">
        <v>1053</v>
      </c>
      <c r="J11" s="13" t="s">
        <v>277</v>
      </c>
      <c r="K11" s="2" t="s">
        <v>408</v>
      </c>
      <c r="L11" s="13" t="s">
        <v>1105</v>
      </c>
      <c r="M11" s="13" t="s">
        <v>1018</v>
      </c>
      <c r="N11" s="2" t="s">
        <v>1253</v>
      </c>
      <c r="O11" s="9">
        <v>2.5</v>
      </c>
      <c r="P11" s="9"/>
      <c r="Q11" s="9"/>
      <c r="R11" s="26">
        <v>525</v>
      </c>
      <c r="S11" s="26"/>
      <c r="T11" s="26"/>
      <c r="U11" s="47">
        <v>525</v>
      </c>
      <c r="V11" s="47">
        <v>210</v>
      </c>
      <c r="W11" s="22"/>
      <c r="X11" s="6">
        <v>17.5</v>
      </c>
      <c r="AB11" s="47"/>
      <c r="AF11" s="22">
        <v>43.75</v>
      </c>
      <c r="AG11">
        <v>17</v>
      </c>
      <c r="AH11">
        <v>10</v>
      </c>
      <c r="AI11">
        <v>0</v>
      </c>
      <c r="AJ11" s="22">
        <v>17.5</v>
      </c>
      <c r="AK11" s="22"/>
      <c r="AP11" s="36"/>
      <c r="AQ11" s="36"/>
      <c r="AR11" s="36"/>
      <c r="AS11" s="36"/>
      <c r="AT11" s="36"/>
      <c r="AU11" s="22">
        <v>17.5</v>
      </c>
      <c r="AY11" s="22">
        <v>17.5</v>
      </c>
      <c r="BG11" s="7"/>
      <c r="BP11" s="47"/>
      <c r="BQ11" s="38"/>
      <c r="BR11" s="38"/>
      <c r="BS11" s="20"/>
      <c r="BT11" s="36"/>
      <c r="BU11" s="36"/>
      <c r="BV11" s="38"/>
      <c r="BW11" s="19">
        <v>525</v>
      </c>
      <c r="BX11" s="19">
        <v>210</v>
      </c>
      <c r="CJ11">
        <v>1399</v>
      </c>
      <c r="CK11" s="2" t="s">
        <v>408</v>
      </c>
    </row>
    <row r="13" spans="1:90" ht="12.75">
      <c r="A13" s="14">
        <v>1401</v>
      </c>
      <c r="B13" s="13" t="s">
        <v>831</v>
      </c>
      <c r="C13" s="13" t="s">
        <v>1089</v>
      </c>
      <c r="D13" s="13" t="s">
        <v>19</v>
      </c>
      <c r="E13" s="13" t="s">
        <v>240</v>
      </c>
      <c r="F13" s="2" t="s">
        <v>166</v>
      </c>
      <c r="G13" s="2">
        <v>1</v>
      </c>
      <c r="H13" s="2" t="s">
        <v>361</v>
      </c>
      <c r="I13" s="2" t="s">
        <v>340</v>
      </c>
      <c r="J13" s="13" t="s">
        <v>277</v>
      </c>
      <c r="K13" s="2" t="s">
        <v>389</v>
      </c>
      <c r="L13" s="13" t="s">
        <v>1105</v>
      </c>
      <c r="M13" s="13" t="s">
        <v>1022</v>
      </c>
      <c r="N13" s="2" t="s">
        <v>1325</v>
      </c>
      <c r="O13" s="9">
        <v>7</v>
      </c>
      <c r="P13" s="9"/>
      <c r="Q13" s="9"/>
      <c r="R13" s="26"/>
      <c r="S13" s="26"/>
      <c r="T13" s="26"/>
      <c r="U13" s="47">
        <v>1243.2000000000003</v>
      </c>
      <c r="V13" s="47">
        <v>177.60000000000002</v>
      </c>
      <c r="W13" s="22">
        <v>84.57142857142858</v>
      </c>
      <c r="X13" s="6">
        <v>14.8</v>
      </c>
      <c r="AG13">
        <v>14</v>
      </c>
      <c r="AH13">
        <v>16</v>
      </c>
      <c r="AI13">
        <v>0</v>
      </c>
      <c r="AJ13" s="22">
        <v>14.8</v>
      </c>
      <c r="AK13" s="22">
        <v>7.047619047619048</v>
      </c>
      <c r="AU13" s="22">
        <v>14.8</v>
      </c>
      <c r="BP13" s="36"/>
      <c r="BS13" s="20"/>
      <c r="BW13" s="19">
        <v>1243.2000000000003</v>
      </c>
      <c r="BX13" s="19">
        <v>177.60000000000005</v>
      </c>
      <c r="CJ13">
        <v>1401</v>
      </c>
      <c r="CK13" s="2" t="s">
        <v>389</v>
      </c>
      <c r="CL13" t="s">
        <v>5</v>
      </c>
    </row>
    <row r="14" spans="1:89" ht="12.75">
      <c r="A14" s="14">
        <v>1401</v>
      </c>
      <c r="B14" s="13" t="s">
        <v>831</v>
      </c>
      <c r="C14" s="13" t="s">
        <v>1089</v>
      </c>
      <c r="D14" s="13" t="s">
        <v>19</v>
      </c>
      <c r="E14" s="13" t="s">
        <v>240</v>
      </c>
      <c r="F14" s="2" t="s">
        <v>176</v>
      </c>
      <c r="G14" s="2">
        <v>1</v>
      </c>
      <c r="H14" s="2" t="s">
        <v>361</v>
      </c>
      <c r="I14" s="2" t="s">
        <v>341</v>
      </c>
      <c r="J14" s="13" t="s">
        <v>277</v>
      </c>
      <c r="K14" s="2" t="s">
        <v>389</v>
      </c>
      <c r="L14" s="13" t="s">
        <v>1105</v>
      </c>
      <c r="M14" s="13" t="s">
        <v>1022</v>
      </c>
      <c r="N14" s="2" t="s">
        <v>1254</v>
      </c>
      <c r="O14" s="9">
        <v>2.5</v>
      </c>
      <c r="P14" s="9"/>
      <c r="Q14" s="9"/>
      <c r="R14" s="26">
        <v>444</v>
      </c>
      <c r="S14" s="26">
        <v>0</v>
      </c>
      <c r="T14" s="26">
        <v>0</v>
      </c>
      <c r="U14" s="47">
        <v>444</v>
      </c>
      <c r="V14" s="47">
        <v>177.6</v>
      </c>
      <c r="X14" s="6">
        <v>14.8</v>
      </c>
      <c r="AG14">
        <v>14</v>
      </c>
      <c r="AH14">
        <v>16</v>
      </c>
      <c r="AI14">
        <v>0</v>
      </c>
      <c r="AJ14" s="22">
        <v>14.8</v>
      </c>
      <c r="AK14" s="22"/>
      <c r="AU14" s="22">
        <v>14.8</v>
      </c>
      <c r="AY14" s="22">
        <v>14.8</v>
      </c>
      <c r="BS14" s="20"/>
      <c r="BW14" s="19">
        <v>444</v>
      </c>
      <c r="BX14" s="19">
        <v>177.6</v>
      </c>
      <c r="CJ14">
        <v>1401</v>
      </c>
      <c r="CK14" s="2" t="s">
        <v>389</v>
      </c>
    </row>
    <row r="16" spans="1:90" ht="12.75">
      <c r="A16" s="18">
        <v>1402</v>
      </c>
      <c r="B16" s="13" t="s">
        <v>831</v>
      </c>
      <c r="C16" s="13" t="s">
        <v>1089</v>
      </c>
      <c r="D16" s="13" t="s">
        <v>39</v>
      </c>
      <c r="E16" s="13" t="s">
        <v>242</v>
      </c>
      <c r="F16" s="35" t="s">
        <v>204</v>
      </c>
      <c r="G16" s="2">
        <v>1</v>
      </c>
      <c r="H16" s="2" t="s">
        <v>361</v>
      </c>
      <c r="I16" s="2" t="s">
        <v>1075</v>
      </c>
      <c r="J16" s="13" t="s">
        <v>277</v>
      </c>
      <c r="K16" s="2" t="s">
        <v>388</v>
      </c>
      <c r="L16" s="13" t="s">
        <v>1105</v>
      </c>
      <c r="M16" s="13" t="s">
        <v>1018</v>
      </c>
      <c r="N16" s="2" t="s">
        <v>1325</v>
      </c>
      <c r="O16" s="9">
        <v>7.5</v>
      </c>
      <c r="P16" s="9"/>
      <c r="Q16" s="9"/>
      <c r="R16" s="26"/>
      <c r="S16" s="26"/>
      <c r="T16" s="26"/>
      <c r="U16" s="47">
        <v>1260</v>
      </c>
      <c r="V16" s="47">
        <v>168</v>
      </c>
      <c r="X16" s="6">
        <v>14</v>
      </c>
      <c r="AB16" s="47"/>
      <c r="AF16" s="22"/>
      <c r="AG16">
        <v>14</v>
      </c>
      <c r="AH16">
        <v>0</v>
      </c>
      <c r="AI16">
        <v>0</v>
      </c>
      <c r="AJ16" s="22">
        <v>14</v>
      </c>
      <c r="AK16" s="22"/>
      <c r="AU16" s="22">
        <v>14</v>
      </c>
      <c r="BG16" s="22"/>
      <c r="BP16" s="36"/>
      <c r="BS16" s="20"/>
      <c r="BW16" s="19">
        <v>1260</v>
      </c>
      <c r="BX16" s="19">
        <v>168</v>
      </c>
      <c r="CJ16">
        <v>1402</v>
      </c>
      <c r="CK16" s="2" t="s">
        <v>388</v>
      </c>
      <c r="CL16" t="s">
        <v>66</v>
      </c>
    </row>
    <row r="17" spans="1:90" ht="12.75">
      <c r="A17" s="18">
        <v>1402</v>
      </c>
      <c r="B17" s="13" t="s">
        <v>831</v>
      </c>
      <c r="C17" s="13" t="s">
        <v>1089</v>
      </c>
      <c r="D17" s="13" t="s">
        <v>39</v>
      </c>
      <c r="E17" s="13" t="s">
        <v>242</v>
      </c>
      <c r="F17" s="35" t="s">
        <v>217</v>
      </c>
      <c r="G17" s="2">
        <v>1</v>
      </c>
      <c r="H17" s="2" t="s">
        <v>361</v>
      </c>
      <c r="I17" s="2" t="s">
        <v>1076</v>
      </c>
      <c r="J17" s="13" t="s">
        <v>277</v>
      </c>
      <c r="K17" s="2" t="s">
        <v>387</v>
      </c>
      <c r="L17" s="13" t="s">
        <v>1105</v>
      </c>
      <c r="M17" s="13" t="s">
        <v>1018</v>
      </c>
      <c r="N17" s="2" t="s">
        <v>1254</v>
      </c>
      <c r="O17" s="9">
        <v>3</v>
      </c>
      <c r="P17" s="9"/>
      <c r="Q17" s="9"/>
      <c r="R17" s="26">
        <v>504</v>
      </c>
      <c r="S17" s="26">
        <v>0</v>
      </c>
      <c r="T17" s="26">
        <v>0</v>
      </c>
      <c r="U17" s="47">
        <v>504</v>
      </c>
      <c r="V17" s="47">
        <v>168</v>
      </c>
      <c r="X17" s="6">
        <v>14</v>
      </c>
      <c r="AB17" s="47"/>
      <c r="AC17">
        <v>42</v>
      </c>
      <c r="AD17">
        <v>0</v>
      </c>
      <c r="AE17">
        <v>0</v>
      </c>
      <c r="AF17" s="22">
        <v>42</v>
      </c>
      <c r="AG17">
        <v>14</v>
      </c>
      <c r="AH17">
        <v>0</v>
      </c>
      <c r="AI17">
        <v>0</v>
      </c>
      <c r="AJ17" s="22">
        <v>14</v>
      </c>
      <c r="AK17" s="22"/>
      <c r="AU17" s="22">
        <v>14</v>
      </c>
      <c r="AY17" s="22">
        <v>14</v>
      </c>
      <c r="BG17" s="7"/>
      <c r="BP17" s="36"/>
      <c r="BS17" s="20"/>
      <c r="BW17" s="19">
        <v>504</v>
      </c>
      <c r="BX17" s="19">
        <v>168</v>
      </c>
      <c r="CJ17">
        <v>1402</v>
      </c>
      <c r="CK17" s="2" t="s">
        <v>387</v>
      </c>
      <c r="CL17" t="s">
        <v>893</v>
      </c>
    </row>
    <row r="18" spans="1:89" ht="12.75">
      <c r="A18" s="18"/>
      <c r="B18" s="13"/>
      <c r="C18" s="13"/>
      <c r="D18" s="13"/>
      <c r="E18" s="13"/>
      <c r="F18" s="35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26"/>
      <c r="S18" s="26"/>
      <c r="T18" s="26"/>
      <c r="U18" s="47"/>
      <c r="V18" s="47"/>
      <c r="W18" s="22"/>
      <c r="X18" s="22"/>
      <c r="AB18" s="47"/>
      <c r="AJ18" s="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7"/>
      <c r="AV18" s="7"/>
      <c r="BS18" s="20"/>
      <c r="BW18" s="47"/>
      <c r="BX18" s="47"/>
      <c r="CJ18" s="15"/>
      <c r="CK18" s="2"/>
    </row>
    <row r="19" spans="1:89" ht="12.75">
      <c r="A19" s="18"/>
      <c r="B19" s="13"/>
      <c r="C19" s="13"/>
      <c r="D19" s="13"/>
      <c r="E19" s="13"/>
      <c r="F19" s="35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26"/>
      <c r="S19" s="26"/>
      <c r="T19" s="26"/>
      <c r="U19" s="47"/>
      <c r="V19" s="47"/>
      <c r="W19" s="22"/>
      <c r="X19" s="22"/>
      <c r="AB19" s="47"/>
      <c r="AJ19" s="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7"/>
      <c r="AV19" s="7"/>
      <c r="BS19" s="20"/>
      <c r="BW19" s="47"/>
      <c r="BX19" s="47"/>
      <c r="CJ19" s="15"/>
      <c r="CK19" s="2"/>
    </row>
    <row r="21" spans="1:89" ht="12.75">
      <c r="A21" s="18"/>
      <c r="B21" s="13"/>
      <c r="C21" s="13"/>
      <c r="D21" s="13"/>
      <c r="E21" s="13"/>
      <c r="F21" s="35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26"/>
      <c r="S21" s="26"/>
      <c r="T21" s="26"/>
      <c r="U21" s="47"/>
      <c r="V21" s="47"/>
      <c r="W21" s="22"/>
      <c r="X21" s="22"/>
      <c r="AB21" s="4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BS21" s="20"/>
      <c r="BW21" s="47"/>
      <c r="BX21" s="47"/>
      <c r="CJ21" s="15"/>
      <c r="CK21" s="2"/>
    </row>
    <row r="22" spans="21:23" ht="12.75">
      <c r="U22" s="47"/>
      <c r="V22" s="47"/>
      <c r="W22" s="47"/>
    </row>
    <row r="23" spans="1:89" ht="12.75">
      <c r="A23" s="18"/>
      <c r="B23" s="13"/>
      <c r="C23" s="13"/>
      <c r="D23" s="13"/>
      <c r="E23" s="13"/>
      <c r="F23" s="35"/>
      <c r="G23" s="2"/>
      <c r="H23" s="2"/>
      <c r="I23" s="2"/>
      <c r="J23" s="13"/>
      <c r="K23" s="2"/>
      <c r="L23" s="13"/>
      <c r="M23" s="13"/>
      <c r="N23" s="2"/>
      <c r="O23" s="9"/>
      <c r="P23" s="9"/>
      <c r="Q23" s="9"/>
      <c r="R23" s="26"/>
      <c r="S23" s="26"/>
      <c r="T23" s="26"/>
      <c r="U23" s="47"/>
      <c r="V23" s="47"/>
      <c r="X23" s="22"/>
      <c r="AB23" s="47"/>
      <c r="AJ23" s="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7"/>
      <c r="AV23" s="7"/>
      <c r="BS23" s="20"/>
      <c r="BW23" s="47"/>
      <c r="BX23" s="47"/>
      <c r="CJ23" s="15"/>
      <c r="CK23" s="2"/>
    </row>
    <row r="24" spans="1:89" ht="12.75">
      <c r="A24" s="18"/>
      <c r="B24" s="13"/>
      <c r="C24" s="13"/>
      <c r="D24" s="13"/>
      <c r="E24" s="13"/>
      <c r="F24" s="35"/>
      <c r="G24" s="2"/>
      <c r="H24" s="2"/>
      <c r="I24" s="2"/>
      <c r="J24" s="13"/>
      <c r="K24" s="2"/>
      <c r="L24" s="13"/>
      <c r="M24" s="13"/>
      <c r="N24" s="2"/>
      <c r="O24" s="9"/>
      <c r="P24" s="9"/>
      <c r="Q24" s="9"/>
      <c r="R24" s="26"/>
      <c r="S24" s="26"/>
      <c r="T24" s="26"/>
      <c r="U24" s="47"/>
      <c r="V24" s="47"/>
      <c r="X24" s="22"/>
      <c r="AB24" s="47"/>
      <c r="AJ24" s="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Y24" s="7"/>
      <c r="AZ24" s="16"/>
      <c r="BS24" s="20"/>
      <c r="BW24" s="47"/>
      <c r="BX24" s="47"/>
      <c r="CJ24" s="15"/>
      <c r="CK24" s="2"/>
    </row>
    <row r="26" spans="1:89" ht="12.75">
      <c r="A26" s="18"/>
      <c r="B26" s="13"/>
      <c r="C26" s="13"/>
      <c r="D26" s="13"/>
      <c r="E26" s="13"/>
      <c r="F26" s="35"/>
      <c r="G26" s="2"/>
      <c r="H26" s="2"/>
      <c r="I26" s="2"/>
      <c r="J26" s="13"/>
      <c r="K26" s="2"/>
      <c r="L26" s="13"/>
      <c r="M26" s="13"/>
      <c r="N26" s="2"/>
      <c r="O26" s="9"/>
      <c r="P26" s="9"/>
      <c r="Q26" s="9"/>
      <c r="R26" s="26"/>
      <c r="S26" s="26"/>
      <c r="T26" s="26"/>
      <c r="U26" s="47"/>
      <c r="V26" s="47"/>
      <c r="W26" s="22"/>
      <c r="X26" s="22"/>
      <c r="AB26" s="47"/>
      <c r="AJ26" s="7"/>
      <c r="BB26" s="7"/>
      <c r="BS26" s="20"/>
      <c r="BW26" s="47"/>
      <c r="BX26" s="47"/>
      <c r="CJ26" s="15"/>
      <c r="CK26" s="2"/>
    </row>
    <row r="28" spans="1:89" ht="12.75">
      <c r="A28" s="18"/>
      <c r="B28" s="13"/>
      <c r="C28" s="13"/>
      <c r="D28" s="13"/>
      <c r="E28" s="13"/>
      <c r="F28" s="35"/>
      <c r="G28" s="2"/>
      <c r="H28" s="2"/>
      <c r="I28" s="2"/>
      <c r="J28" s="13"/>
      <c r="K28" s="2"/>
      <c r="L28" s="13"/>
      <c r="M28" s="13"/>
      <c r="N28" s="2"/>
      <c r="O28" s="9"/>
      <c r="P28" s="9"/>
      <c r="Q28" s="9"/>
      <c r="R28" s="26"/>
      <c r="S28" s="26"/>
      <c r="T28" s="26"/>
      <c r="U28" s="47"/>
      <c r="V28" s="47"/>
      <c r="X28" s="22"/>
      <c r="AB28" s="47"/>
      <c r="AJ28" s="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7"/>
      <c r="AV28" s="7"/>
      <c r="BP28" s="36"/>
      <c r="BS28" s="20"/>
      <c r="BW28" s="47"/>
      <c r="BX28" s="47"/>
      <c r="CJ28" s="15"/>
      <c r="CK28" s="2"/>
    </row>
    <row r="29" spans="21:23" ht="12.75">
      <c r="U29" s="47"/>
      <c r="V29" s="47"/>
      <c r="W29" s="47"/>
    </row>
    <row r="30" spans="1:89" ht="12.75">
      <c r="A30" s="18"/>
      <c r="B30" s="13"/>
      <c r="C30" s="13"/>
      <c r="D30" s="13"/>
      <c r="E30" s="13"/>
      <c r="F30" s="35"/>
      <c r="G30" s="2"/>
      <c r="H30" s="2"/>
      <c r="I30" s="2"/>
      <c r="J30" s="13"/>
      <c r="K30" s="2"/>
      <c r="L30" s="13"/>
      <c r="M30" s="13"/>
      <c r="N30" s="2"/>
      <c r="O30" s="9"/>
      <c r="P30" s="9"/>
      <c r="Q30" s="9"/>
      <c r="R30" s="26"/>
      <c r="S30" s="26"/>
      <c r="T30" s="26"/>
      <c r="U30" s="47"/>
      <c r="V30" s="47"/>
      <c r="X30" s="22"/>
      <c r="AB30" s="47"/>
      <c r="AJ30" s="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7"/>
      <c r="AX30" s="7"/>
      <c r="AY30" s="16"/>
      <c r="AZ30" s="16"/>
      <c r="BP30" s="36"/>
      <c r="BS30" s="20"/>
      <c r="BW30" s="47"/>
      <c r="BX30" s="47"/>
      <c r="CJ30" s="15"/>
      <c r="CK30" s="2"/>
    </row>
    <row r="32" spans="1:89" ht="12.75">
      <c r="A32" s="18"/>
      <c r="B32" s="13"/>
      <c r="C32" s="13"/>
      <c r="D32" s="13"/>
      <c r="E32" s="13"/>
      <c r="F32" s="35"/>
      <c r="G32" s="2"/>
      <c r="H32" s="2"/>
      <c r="I32" s="2"/>
      <c r="J32" s="13"/>
      <c r="K32" s="2"/>
      <c r="L32" s="13"/>
      <c r="M32" s="13"/>
      <c r="N32" s="2"/>
      <c r="O32" s="9"/>
      <c r="P32" s="9"/>
      <c r="Q32" s="9"/>
      <c r="R32" s="26"/>
      <c r="S32" s="26"/>
      <c r="T32" s="26"/>
      <c r="U32" s="47"/>
      <c r="V32" s="47"/>
      <c r="X32" s="22"/>
      <c r="AB32" s="47"/>
      <c r="AJ32" s="7"/>
      <c r="AU32" s="7"/>
      <c r="AX32" s="7"/>
      <c r="AY32" s="16"/>
      <c r="AZ32" s="16"/>
      <c r="BP32" s="36"/>
      <c r="BS32" s="20"/>
      <c r="BW32" s="47"/>
      <c r="BX32" s="47"/>
      <c r="CJ32" s="15"/>
      <c r="CK32" s="2"/>
    </row>
    <row r="34" spans="1:89" ht="12.75">
      <c r="A34" s="18"/>
      <c r="B34" s="13"/>
      <c r="C34" s="13"/>
      <c r="D34" s="13"/>
      <c r="E34" s="13"/>
      <c r="F34" s="35"/>
      <c r="G34" s="2"/>
      <c r="H34" s="2"/>
      <c r="I34" s="2"/>
      <c r="J34" s="13"/>
      <c r="K34" s="2"/>
      <c r="L34" s="13"/>
      <c r="M34" s="13"/>
      <c r="N34" s="2"/>
      <c r="O34" s="9"/>
      <c r="P34" s="9"/>
      <c r="Q34" s="9"/>
      <c r="R34" s="26"/>
      <c r="S34" s="26"/>
      <c r="T34" s="26"/>
      <c r="U34" s="47"/>
      <c r="V34" s="47"/>
      <c r="W34" s="22"/>
      <c r="X34" s="22"/>
      <c r="AB34" s="47"/>
      <c r="AJ34" s="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7"/>
      <c r="BP34" s="36"/>
      <c r="BS34" s="20"/>
      <c r="BW34" s="47"/>
      <c r="BX34" s="47"/>
      <c r="CJ34" s="15"/>
      <c r="CK34" s="2"/>
    </row>
    <row r="35" spans="1:89" ht="12.75">
      <c r="A35" s="18"/>
      <c r="B35" s="13"/>
      <c r="C35" s="13"/>
      <c r="D35" s="13"/>
      <c r="E35" s="13"/>
      <c r="F35" s="35"/>
      <c r="G35" s="2"/>
      <c r="H35" s="2"/>
      <c r="I35" s="2"/>
      <c r="J35" s="13"/>
      <c r="K35" s="2"/>
      <c r="L35" s="13"/>
      <c r="M35" s="13"/>
      <c r="N35" s="2"/>
      <c r="O35" s="9"/>
      <c r="P35" s="9"/>
      <c r="Q35" s="9"/>
      <c r="R35" s="26"/>
      <c r="S35" s="26"/>
      <c r="T35" s="26"/>
      <c r="U35" s="47"/>
      <c r="V35" s="47"/>
      <c r="W35" s="22"/>
      <c r="X35" s="22"/>
      <c r="AB35" s="47"/>
      <c r="AJ35" s="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7"/>
      <c r="BP35" s="36"/>
      <c r="BS35" s="20"/>
      <c r="BW35" s="47"/>
      <c r="BX35" s="47"/>
      <c r="CJ35" s="15"/>
      <c r="CK35" s="2"/>
    </row>
    <row r="37" spans="1:89" ht="12.75">
      <c r="A37" s="18"/>
      <c r="B37" s="13"/>
      <c r="C37" s="13"/>
      <c r="D37" s="13"/>
      <c r="E37" s="13"/>
      <c r="F37" s="35"/>
      <c r="G37" s="2"/>
      <c r="H37" s="2"/>
      <c r="I37" s="2"/>
      <c r="J37" s="13"/>
      <c r="K37" s="2"/>
      <c r="L37" s="13"/>
      <c r="M37" s="13"/>
      <c r="N37" s="2"/>
      <c r="O37" s="9"/>
      <c r="P37" s="9"/>
      <c r="Q37" s="9"/>
      <c r="R37" s="26"/>
      <c r="S37" s="26"/>
      <c r="T37" s="26"/>
      <c r="U37" s="47"/>
      <c r="V37" s="47"/>
      <c r="W37" s="22"/>
      <c r="X37" s="22"/>
      <c r="AB37" s="47"/>
      <c r="AJ37" s="7"/>
      <c r="AK37" s="22"/>
      <c r="AU37" s="7"/>
      <c r="BP37" s="36"/>
      <c r="BS37" s="20"/>
      <c r="BW37" s="47"/>
      <c r="BX37" s="47"/>
      <c r="CJ37" s="15"/>
      <c r="CK37" s="2"/>
    </row>
    <row r="39" spans="1:89" ht="12.75">
      <c r="A39" s="18"/>
      <c r="B39" s="13"/>
      <c r="C39" s="13"/>
      <c r="D39" s="13"/>
      <c r="E39" s="13"/>
      <c r="F39" s="35"/>
      <c r="G39" s="2"/>
      <c r="H39" s="2"/>
      <c r="I39" s="2"/>
      <c r="J39" s="13"/>
      <c r="K39" s="2"/>
      <c r="L39" s="13"/>
      <c r="M39" s="13"/>
      <c r="N39" s="2"/>
      <c r="O39" s="9"/>
      <c r="P39" s="9"/>
      <c r="Q39" s="9"/>
      <c r="R39" s="26"/>
      <c r="S39" s="26"/>
      <c r="T39" s="26"/>
      <c r="U39" s="47"/>
      <c r="V39" s="47"/>
      <c r="W39" s="22"/>
      <c r="X39" s="22"/>
      <c r="AB39" s="47"/>
      <c r="AJ39" s="7"/>
      <c r="AU39" s="7"/>
      <c r="BP39" s="36"/>
      <c r="BS39" s="20"/>
      <c r="BW39" s="47"/>
      <c r="BX39" s="47"/>
      <c r="CJ39" s="15"/>
      <c r="CK39" s="2"/>
    </row>
    <row r="41" spans="1:89" ht="12.75">
      <c r="A41" s="18"/>
      <c r="B41" s="13"/>
      <c r="C41" s="13"/>
      <c r="D41" s="13"/>
      <c r="E41" s="13"/>
      <c r="F41" s="35"/>
      <c r="G41" s="2"/>
      <c r="H41" s="2"/>
      <c r="I41" s="2"/>
      <c r="J41" s="13"/>
      <c r="K41" s="2"/>
      <c r="L41" s="13"/>
      <c r="M41" s="13"/>
      <c r="N41" s="2"/>
      <c r="O41" s="9"/>
      <c r="P41" s="9"/>
      <c r="Q41" s="9"/>
      <c r="R41" s="26"/>
      <c r="S41" s="26"/>
      <c r="T41" s="26"/>
      <c r="U41" s="47"/>
      <c r="V41" s="47"/>
      <c r="X41" s="22"/>
      <c r="BP41" s="36"/>
      <c r="BS41" s="20"/>
      <c r="BW41" s="47"/>
      <c r="BX41" s="47"/>
      <c r="CJ41" s="15"/>
      <c r="CK41" s="2"/>
    </row>
    <row r="43" spans="1:89" ht="12.75">
      <c r="A43" s="18"/>
      <c r="B43" s="13"/>
      <c r="C43" s="13"/>
      <c r="D43" s="13"/>
      <c r="E43" s="13"/>
      <c r="F43" s="35"/>
      <c r="G43" s="2"/>
      <c r="H43" s="2"/>
      <c r="I43" s="2"/>
      <c r="J43" s="13"/>
      <c r="K43" s="2"/>
      <c r="L43" s="13"/>
      <c r="M43" s="13"/>
      <c r="N43" s="2"/>
      <c r="O43" s="9"/>
      <c r="P43" s="9"/>
      <c r="Q43" s="9"/>
      <c r="R43" s="26"/>
      <c r="S43" s="26"/>
      <c r="T43" s="26"/>
      <c r="U43" s="47"/>
      <c r="V43" s="47"/>
      <c r="X43" s="22"/>
      <c r="AB43" s="47"/>
      <c r="AJ43" s="7"/>
      <c r="AK43" s="22"/>
      <c r="BP43" s="36"/>
      <c r="BS43" s="20"/>
      <c r="BW43" s="47"/>
      <c r="BX43" s="47"/>
      <c r="CJ43" s="15"/>
      <c r="CK43" s="2"/>
    </row>
    <row r="44" spans="1:89" ht="12.75">
      <c r="A44" s="18"/>
      <c r="B44" s="13"/>
      <c r="C44" s="13"/>
      <c r="D44" s="13"/>
      <c r="E44" s="13"/>
      <c r="F44" s="35"/>
      <c r="G44" s="2"/>
      <c r="H44" s="2"/>
      <c r="I44" s="2"/>
      <c r="J44" s="13"/>
      <c r="K44" s="2"/>
      <c r="L44" s="13"/>
      <c r="M44" s="13"/>
      <c r="N44" s="2"/>
      <c r="O44" s="9"/>
      <c r="P44" s="9"/>
      <c r="Q44" s="9"/>
      <c r="R44" s="26"/>
      <c r="S44" s="26"/>
      <c r="T44" s="26"/>
      <c r="U44" s="47"/>
      <c r="W44" s="22"/>
      <c r="AJ44" s="7"/>
      <c r="AK44" s="22"/>
      <c r="BP44" s="36"/>
      <c r="BS44" s="20"/>
      <c r="BW44" s="47"/>
      <c r="BX44" s="47"/>
      <c r="CJ44" s="15"/>
      <c r="CK44" s="2"/>
    </row>
    <row r="46" spans="1:89" ht="12.75">
      <c r="A46" s="18"/>
      <c r="B46" s="13"/>
      <c r="C46" s="13"/>
      <c r="D46" s="13"/>
      <c r="E46" s="13"/>
      <c r="F46" s="35"/>
      <c r="G46" s="2"/>
      <c r="H46" s="2"/>
      <c r="I46" s="2"/>
      <c r="J46" s="13"/>
      <c r="K46" s="2"/>
      <c r="L46" s="13"/>
      <c r="M46" s="13"/>
      <c r="N46" s="2"/>
      <c r="O46" s="9"/>
      <c r="P46" s="9"/>
      <c r="Q46" s="9"/>
      <c r="R46" s="26"/>
      <c r="S46" s="26"/>
      <c r="T46" s="26"/>
      <c r="U46" s="47"/>
      <c r="V46" s="47"/>
      <c r="W46" s="22"/>
      <c r="X46" s="22"/>
      <c r="AB46" s="47"/>
      <c r="AJ46" s="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7"/>
      <c r="BP46" s="36"/>
      <c r="BS46" s="20"/>
      <c r="BW46" s="47"/>
      <c r="BX46" s="47"/>
      <c r="CJ46" s="15"/>
      <c r="CK46" s="2"/>
    </row>
    <row r="47" spans="1:89" ht="12.75">
      <c r="A47" s="18"/>
      <c r="B47" s="13"/>
      <c r="C47" s="13"/>
      <c r="D47" s="13"/>
      <c r="E47" s="13"/>
      <c r="F47" s="35"/>
      <c r="G47" s="2"/>
      <c r="H47" s="2"/>
      <c r="I47" s="2"/>
      <c r="J47" s="13"/>
      <c r="K47" s="2"/>
      <c r="L47" s="13"/>
      <c r="M47" s="13"/>
      <c r="N47" s="2"/>
      <c r="O47" s="9"/>
      <c r="P47" s="9"/>
      <c r="Q47" s="9"/>
      <c r="R47" s="26"/>
      <c r="S47" s="26"/>
      <c r="T47" s="26"/>
      <c r="U47" s="47"/>
      <c r="V47" s="47"/>
      <c r="W47" s="22"/>
      <c r="X47" s="22"/>
      <c r="AB47" s="47"/>
      <c r="AJ47" s="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7"/>
      <c r="BP47" s="36"/>
      <c r="BS47" s="20"/>
      <c r="BW47" s="47"/>
      <c r="BX47" s="47"/>
      <c r="CJ47" s="15"/>
      <c r="CK47" s="2"/>
    </row>
    <row r="49" spans="1:89" ht="12.75">
      <c r="A49" s="18"/>
      <c r="B49" s="13"/>
      <c r="C49" s="13"/>
      <c r="D49" s="13"/>
      <c r="E49" s="13"/>
      <c r="F49" s="35"/>
      <c r="G49" s="2"/>
      <c r="H49" s="2"/>
      <c r="I49" s="2"/>
      <c r="J49" s="13"/>
      <c r="K49" s="2"/>
      <c r="L49" s="13"/>
      <c r="M49" s="13"/>
      <c r="N49" s="2"/>
      <c r="O49" s="9"/>
      <c r="P49" s="9"/>
      <c r="Q49" s="9"/>
      <c r="R49" s="26"/>
      <c r="S49" s="26"/>
      <c r="T49" s="26"/>
      <c r="U49" s="47"/>
      <c r="V49" s="47"/>
      <c r="X49" s="22"/>
      <c r="AB49" s="47"/>
      <c r="AJ49" s="7"/>
      <c r="AU49" s="7"/>
      <c r="BP49" s="36"/>
      <c r="BS49" s="20"/>
      <c r="BW49" s="47"/>
      <c r="BX49" s="47"/>
      <c r="CJ49" s="15"/>
      <c r="CK49" s="2"/>
    </row>
    <row r="50" spans="1:89" ht="12.75">
      <c r="A50" s="18"/>
      <c r="B50" s="13"/>
      <c r="C50" s="13"/>
      <c r="D50" s="13"/>
      <c r="E50" s="13"/>
      <c r="F50" s="35"/>
      <c r="G50" s="2"/>
      <c r="H50" s="2"/>
      <c r="I50" s="2"/>
      <c r="J50" s="13"/>
      <c r="K50" s="2"/>
      <c r="L50" s="13"/>
      <c r="M50" s="13"/>
      <c r="N50" s="2"/>
      <c r="O50" s="9"/>
      <c r="P50" s="9"/>
      <c r="Q50" s="9"/>
      <c r="R50" s="26"/>
      <c r="S50" s="26"/>
      <c r="T50" s="26"/>
      <c r="U50" s="47"/>
      <c r="V50" s="47"/>
      <c r="X50" s="22"/>
      <c r="AB50" s="47"/>
      <c r="AJ50" s="7"/>
      <c r="AU50" s="7"/>
      <c r="BP50" s="36"/>
      <c r="BS50" s="20"/>
      <c r="BW50" s="47"/>
      <c r="BX50" s="47"/>
      <c r="CJ50" s="15"/>
      <c r="CK50" s="2"/>
    </row>
    <row r="52" spans="1:89" ht="12.75">
      <c r="A52" s="18"/>
      <c r="B52" s="13"/>
      <c r="C52" s="13"/>
      <c r="D52" s="13"/>
      <c r="E52" s="13"/>
      <c r="F52" s="35"/>
      <c r="G52" s="2"/>
      <c r="H52" s="2"/>
      <c r="I52" s="2"/>
      <c r="J52" s="13"/>
      <c r="K52" s="2"/>
      <c r="L52" s="13"/>
      <c r="M52" s="13"/>
      <c r="N52" s="2"/>
      <c r="O52" s="9"/>
      <c r="P52" s="9"/>
      <c r="Q52" s="9"/>
      <c r="R52" s="26"/>
      <c r="S52" s="26"/>
      <c r="T52" s="26"/>
      <c r="U52" s="47"/>
      <c r="V52" s="47"/>
      <c r="W52" s="22"/>
      <c r="X52" s="22"/>
      <c r="AB52" s="47"/>
      <c r="AJ52" s="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7"/>
      <c r="BP52" s="36"/>
      <c r="BS52" s="20"/>
      <c r="BW52" s="47"/>
      <c r="BX52" s="47"/>
      <c r="CJ52" s="15"/>
      <c r="CK52" s="2"/>
    </row>
    <row r="53" spans="1:89" ht="12.75">
      <c r="A53" s="18"/>
      <c r="B53" s="13"/>
      <c r="C53" s="13"/>
      <c r="D53" s="13"/>
      <c r="E53" s="13"/>
      <c r="F53" s="35"/>
      <c r="G53" s="2"/>
      <c r="H53" s="2"/>
      <c r="I53" s="2"/>
      <c r="J53" s="13"/>
      <c r="K53" s="2"/>
      <c r="L53" s="13"/>
      <c r="M53" s="13"/>
      <c r="N53" s="2"/>
      <c r="O53" s="9"/>
      <c r="P53" s="9"/>
      <c r="Q53" s="9"/>
      <c r="R53" s="26"/>
      <c r="S53" s="26"/>
      <c r="T53" s="26"/>
      <c r="U53" s="47"/>
      <c r="V53" s="47"/>
      <c r="W53" s="22"/>
      <c r="X53" s="22"/>
      <c r="AB53" s="47"/>
      <c r="AJ53" s="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7"/>
      <c r="BP53" s="36"/>
      <c r="BS53" s="20"/>
      <c r="BW53" s="47"/>
      <c r="BX53" s="47"/>
      <c r="CJ53" s="15"/>
      <c r="CK5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9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1.421875" style="0" customWidth="1"/>
    <col min="10" max="10" width="7.57421875" style="0" customWidth="1"/>
    <col min="11" max="11" width="38.57421875" style="0" customWidth="1"/>
    <col min="12" max="12" width="6.28125" style="0" customWidth="1"/>
    <col min="13" max="13" width="7.57421875" style="0" customWidth="1"/>
    <col min="14" max="14" width="23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8.57421875" style="0" customWidth="1"/>
    <col min="90" max="90" width="217.7109375" style="0" customWidth="1"/>
    <col min="91" max="91" width="13.421875" style="0" customWidth="1"/>
  </cols>
  <sheetData>
    <row r="1" spans="1:88" ht="12.75">
      <c r="A1" s="13"/>
      <c r="B1" s="18" t="s">
        <v>361</v>
      </c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88</v>
      </c>
      <c r="G9" s="2">
        <v>2</v>
      </c>
      <c r="H9" s="2" t="s">
        <v>361</v>
      </c>
      <c r="I9" s="2" t="s">
        <v>1058</v>
      </c>
      <c r="J9" s="13" t="s">
        <v>277</v>
      </c>
      <c r="K9" s="2" t="s">
        <v>386</v>
      </c>
      <c r="L9" s="13" t="s">
        <v>343</v>
      </c>
      <c r="M9" s="13" t="s">
        <v>1014</v>
      </c>
      <c r="N9" s="2" t="s">
        <v>465</v>
      </c>
      <c r="O9" s="9">
        <v>2</v>
      </c>
      <c r="P9" s="9"/>
      <c r="Q9" s="9"/>
      <c r="R9" s="26">
        <v>148</v>
      </c>
      <c r="S9" s="26">
        <v>16</v>
      </c>
      <c r="T9" s="26">
        <v>0</v>
      </c>
      <c r="U9" s="47">
        <v>148.8</v>
      </c>
      <c r="V9" s="47">
        <v>74.4</v>
      </c>
      <c r="W9" s="22"/>
      <c r="X9" s="6">
        <v>6.2</v>
      </c>
      <c r="AB9" s="47"/>
      <c r="AF9" s="22"/>
      <c r="AG9">
        <v>6</v>
      </c>
      <c r="AH9">
        <v>0</v>
      </c>
      <c r="AI9">
        <v>0</v>
      </c>
      <c r="AJ9" s="22">
        <v>6.2</v>
      </c>
      <c r="AK9" s="22"/>
      <c r="AX9" s="22">
        <v>6.2</v>
      </c>
      <c r="BC9" s="6"/>
      <c r="BG9" s="7"/>
      <c r="BP9" s="47"/>
      <c r="BQ9" s="38"/>
      <c r="BR9" s="38"/>
      <c r="BS9" s="20"/>
      <c r="BT9" s="36"/>
      <c r="BU9" s="36"/>
      <c r="BV9" s="38"/>
      <c r="BW9" s="19">
        <v>148.8</v>
      </c>
      <c r="BX9" s="19">
        <v>74.4</v>
      </c>
      <c r="CJ9">
        <v>1397</v>
      </c>
      <c r="CK9" s="2" t="s">
        <v>386</v>
      </c>
    </row>
    <row r="10" spans="1:89" ht="12.75">
      <c r="A10" s="14">
        <v>1397</v>
      </c>
      <c r="B10" s="13" t="s">
        <v>916</v>
      </c>
      <c r="C10" s="13" t="s">
        <v>1089</v>
      </c>
      <c r="D10" s="13" t="s">
        <v>8</v>
      </c>
      <c r="E10" s="13" t="s">
        <v>240</v>
      </c>
      <c r="F10" s="2" t="s">
        <v>89</v>
      </c>
      <c r="G10" s="2">
        <v>2</v>
      </c>
      <c r="H10" s="2" t="s">
        <v>361</v>
      </c>
      <c r="I10" s="2" t="s">
        <v>426</v>
      </c>
      <c r="J10" s="13" t="s">
        <v>277</v>
      </c>
      <c r="K10" s="2" t="s">
        <v>381</v>
      </c>
      <c r="L10" s="13" t="s">
        <v>345</v>
      </c>
      <c r="M10" s="13" t="s">
        <v>646</v>
      </c>
      <c r="N10" s="2" t="s">
        <v>1132</v>
      </c>
      <c r="O10" s="9">
        <v>1</v>
      </c>
      <c r="P10" s="9"/>
      <c r="Q10" s="9"/>
      <c r="R10" s="26">
        <v>60</v>
      </c>
      <c r="S10" s="26">
        <v>0</v>
      </c>
      <c r="T10" s="26">
        <v>0</v>
      </c>
      <c r="U10" s="47">
        <v>60</v>
      </c>
      <c r="V10" s="47">
        <v>60</v>
      </c>
      <c r="W10" s="22"/>
      <c r="X10" s="6">
        <v>5</v>
      </c>
      <c r="Y10">
        <v>60</v>
      </c>
      <c r="AB10" s="47">
        <v>60</v>
      </c>
      <c r="AC10">
        <v>5</v>
      </c>
      <c r="AD10">
        <v>0</v>
      </c>
      <c r="AE10">
        <v>0</v>
      </c>
      <c r="AF10" s="22">
        <v>5</v>
      </c>
      <c r="AG10">
        <v>5</v>
      </c>
      <c r="AH10">
        <v>0</v>
      </c>
      <c r="AI10">
        <v>0</v>
      </c>
      <c r="AJ10" s="22">
        <v>5</v>
      </c>
      <c r="AK10" s="22"/>
      <c r="AP10" s="36"/>
      <c r="AQ10" s="36"/>
      <c r="AR10" s="36"/>
      <c r="AS10" s="36"/>
      <c r="AT10" s="36"/>
      <c r="BB10" s="22">
        <v>5</v>
      </c>
      <c r="BG10" s="7"/>
      <c r="BQ10" s="38"/>
      <c r="BR10" s="38"/>
      <c r="BS10" s="20"/>
      <c r="BT10" s="36"/>
      <c r="BU10" s="36"/>
      <c r="BV10" s="38"/>
      <c r="BW10" s="19">
        <v>60</v>
      </c>
      <c r="BX10" s="19">
        <v>60</v>
      </c>
      <c r="CJ10">
        <v>1397</v>
      </c>
      <c r="CK10" s="2" t="s">
        <v>381</v>
      </c>
    </row>
    <row r="11" spans="1:89" ht="12.75">
      <c r="A11" s="14">
        <v>1397</v>
      </c>
      <c r="B11" s="13" t="s">
        <v>916</v>
      </c>
      <c r="C11" s="13" t="s">
        <v>1089</v>
      </c>
      <c r="D11" s="13" t="s">
        <v>8</v>
      </c>
      <c r="E11" s="13" t="s">
        <v>240</v>
      </c>
      <c r="F11" s="2" t="s">
        <v>90</v>
      </c>
      <c r="G11" s="2">
        <v>2</v>
      </c>
      <c r="H11" s="2" t="s">
        <v>361</v>
      </c>
      <c r="I11" s="2" t="s">
        <v>434</v>
      </c>
      <c r="J11" s="13" t="s">
        <v>277</v>
      </c>
      <c r="K11" s="2" t="s">
        <v>373</v>
      </c>
      <c r="L11" s="13" t="s">
        <v>345</v>
      </c>
      <c r="M11" s="13" t="s">
        <v>650</v>
      </c>
      <c r="N11" s="2" t="s">
        <v>1132</v>
      </c>
      <c r="O11" s="9">
        <v>1</v>
      </c>
      <c r="P11" s="9"/>
      <c r="Q11" s="9"/>
      <c r="R11" s="26">
        <v>60</v>
      </c>
      <c r="S11" s="26">
        <v>0</v>
      </c>
      <c r="T11" s="26">
        <v>0</v>
      </c>
      <c r="U11" s="47">
        <v>60</v>
      </c>
      <c r="V11" s="47">
        <v>60</v>
      </c>
      <c r="W11" s="22"/>
      <c r="X11" s="6">
        <v>5</v>
      </c>
      <c r="Y11">
        <v>60</v>
      </c>
      <c r="AB11" s="47">
        <v>60</v>
      </c>
      <c r="AC11">
        <v>5</v>
      </c>
      <c r="AD11">
        <v>0</v>
      </c>
      <c r="AE11">
        <v>0</v>
      </c>
      <c r="AF11" s="22">
        <v>5</v>
      </c>
      <c r="AG11">
        <v>5</v>
      </c>
      <c r="AH11">
        <v>0</v>
      </c>
      <c r="AI11">
        <v>0</v>
      </c>
      <c r="AJ11" s="22">
        <v>5</v>
      </c>
      <c r="AP11" s="36"/>
      <c r="AQ11" s="36"/>
      <c r="AR11" s="36"/>
      <c r="AS11" s="36"/>
      <c r="AT11" s="36"/>
      <c r="AU11" s="6"/>
      <c r="BB11" s="22">
        <v>5</v>
      </c>
      <c r="BG11" s="7"/>
      <c r="BP11" s="47"/>
      <c r="BQ11" s="38"/>
      <c r="BR11" s="38"/>
      <c r="BS11" s="20"/>
      <c r="BT11" s="36"/>
      <c r="BU11" s="36"/>
      <c r="BV11" s="38"/>
      <c r="BW11" s="19">
        <v>60</v>
      </c>
      <c r="BX11" s="19">
        <v>60</v>
      </c>
      <c r="CJ11">
        <v>1397</v>
      </c>
      <c r="CK11" s="2" t="s">
        <v>373</v>
      </c>
    </row>
    <row r="12" spans="1:89" ht="12.75">
      <c r="A12" s="14">
        <v>1397</v>
      </c>
      <c r="B12" s="13" t="s">
        <v>916</v>
      </c>
      <c r="C12" s="13" t="s">
        <v>1089</v>
      </c>
      <c r="D12" s="13" t="s">
        <v>8</v>
      </c>
      <c r="E12" s="13" t="s">
        <v>240</v>
      </c>
      <c r="F12" s="2" t="s">
        <v>91</v>
      </c>
      <c r="G12" s="2">
        <v>2</v>
      </c>
      <c r="H12" s="2" t="s">
        <v>361</v>
      </c>
      <c r="I12" s="2" t="s">
        <v>455</v>
      </c>
      <c r="J12" s="13" t="s">
        <v>277</v>
      </c>
      <c r="K12" s="2" t="s">
        <v>391</v>
      </c>
      <c r="L12" s="13" t="s">
        <v>345</v>
      </c>
      <c r="M12" s="13" t="s">
        <v>288</v>
      </c>
      <c r="N12" s="2" t="s">
        <v>1174</v>
      </c>
      <c r="O12" s="9">
        <v>1</v>
      </c>
      <c r="P12" s="9"/>
      <c r="Q12" s="9"/>
      <c r="R12" s="26">
        <v>60</v>
      </c>
      <c r="S12" s="26">
        <v>0</v>
      </c>
      <c r="T12" s="26">
        <v>0</v>
      </c>
      <c r="U12" s="47">
        <v>60</v>
      </c>
      <c r="V12" s="47">
        <v>60</v>
      </c>
      <c r="W12" s="22"/>
      <c r="X12" s="6">
        <v>5</v>
      </c>
      <c r="Y12">
        <v>60</v>
      </c>
      <c r="AB12" s="47">
        <v>60</v>
      </c>
      <c r="AC12">
        <v>5</v>
      </c>
      <c r="AD12">
        <v>0</v>
      </c>
      <c r="AE12">
        <v>0</v>
      </c>
      <c r="AF12" s="22">
        <v>5</v>
      </c>
      <c r="AG12">
        <v>5</v>
      </c>
      <c r="AH12">
        <v>0</v>
      </c>
      <c r="AI12">
        <v>0</v>
      </c>
      <c r="AJ12" s="22">
        <v>5</v>
      </c>
      <c r="AP12" s="36"/>
      <c r="AQ12" s="36"/>
      <c r="AR12" s="36"/>
      <c r="AS12" s="36"/>
      <c r="AT12" s="36"/>
      <c r="BE12" s="22">
        <v>5</v>
      </c>
      <c r="BG12" s="22">
        <v>5</v>
      </c>
      <c r="BP12" s="47"/>
      <c r="BQ12" s="38"/>
      <c r="BR12" s="38"/>
      <c r="BS12" s="20"/>
      <c r="BT12" s="36"/>
      <c r="BU12" s="36"/>
      <c r="BV12" s="38"/>
      <c r="BW12" s="19">
        <v>60</v>
      </c>
      <c r="BX12" s="19">
        <v>60</v>
      </c>
      <c r="CB12" s="22"/>
      <c r="CJ12">
        <v>1397</v>
      </c>
      <c r="CK12" s="2" t="s">
        <v>391</v>
      </c>
    </row>
    <row r="14" spans="1:90" ht="12.75">
      <c r="A14" s="14">
        <v>1398</v>
      </c>
      <c r="B14" s="13" t="s">
        <v>831</v>
      </c>
      <c r="C14" s="13" t="s">
        <v>1089</v>
      </c>
      <c r="D14" s="13" t="s">
        <v>8</v>
      </c>
      <c r="E14" s="13" t="s">
        <v>243</v>
      </c>
      <c r="F14" s="2" t="s">
        <v>95</v>
      </c>
      <c r="G14" s="2">
        <v>1</v>
      </c>
      <c r="H14" s="2" t="s">
        <v>361</v>
      </c>
      <c r="I14" s="2" t="s">
        <v>258</v>
      </c>
      <c r="J14" s="13" t="s">
        <v>277</v>
      </c>
      <c r="K14" s="2" t="s">
        <v>362</v>
      </c>
      <c r="L14" s="13" t="s">
        <v>345</v>
      </c>
      <c r="M14" s="13" t="s">
        <v>245</v>
      </c>
      <c r="N14" s="2" t="s">
        <v>1325</v>
      </c>
      <c r="O14" s="9">
        <v>7</v>
      </c>
      <c r="P14" s="9"/>
      <c r="Q14" s="9"/>
      <c r="R14" s="26"/>
      <c r="S14" s="26"/>
      <c r="T14" s="26"/>
      <c r="U14" s="47">
        <v>798</v>
      </c>
      <c r="V14" s="47">
        <v>114</v>
      </c>
      <c r="W14" s="22"/>
      <c r="X14" s="6">
        <v>9.5</v>
      </c>
      <c r="AB14" s="47"/>
      <c r="AG14">
        <v>9</v>
      </c>
      <c r="AH14">
        <v>10</v>
      </c>
      <c r="AI14">
        <v>0</v>
      </c>
      <c r="AJ14" s="22">
        <v>9.5</v>
      </c>
      <c r="AK14" s="22"/>
      <c r="AP14" s="36"/>
      <c r="AQ14" s="36"/>
      <c r="AR14" s="36"/>
      <c r="AS14" s="36"/>
      <c r="AT14" s="36"/>
      <c r="BG14" s="7"/>
      <c r="BQ14" s="38"/>
      <c r="BR14" s="38"/>
      <c r="BS14" s="20"/>
      <c r="BT14" s="36"/>
      <c r="BU14" s="36"/>
      <c r="BV14" s="38"/>
      <c r="BW14" s="19">
        <v>798</v>
      </c>
      <c r="BX14" s="19">
        <v>114</v>
      </c>
      <c r="CJ14">
        <v>1398</v>
      </c>
      <c r="CK14" s="2" t="s">
        <v>362</v>
      </c>
      <c r="CL14" t="s">
        <v>29</v>
      </c>
    </row>
    <row r="15" spans="1:89" ht="12.75">
      <c r="A15" s="14">
        <v>1398</v>
      </c>
      <c r="B15" s="13" t="s">
        <v>831</v>
      </c>
      <c r="C15" s="13" t="s">
        <v>1089</v>
      </c>
      <c r="D15" s="13" t="s">
        <v>8</v>
      </c>
      <c r="E15" s="13" t="s">
        <v>243</v>
      </c>
      <c r="F15" s="2" t="s">
        <v>101</v>
      </c>
      <c r="G15" s="2">
        <v>1</v>
      </c>
      <c r="H15" s="2" t="s">
        <v>361</v>
      </c>
      <c r="I15" s="2" t="s">
        <v>258</v>
      </c>
      <c r="J15" s="13" t="s">
        <v>277</v>
      </c>
      <c r="K15" s="2" t="s">
        <v>362</v>
      </c>
      <c r="L15" s="13" t="s">
        <v>345</v>
      </c>
      <c r="M15" s="13" t="s">
        <v>245</v>
      </c>
      <c r="N15" s="2" t="s">
        <v>1253</v>
      </c>
      <c r="O15" s="9">
        <v>2.5</v>
      </c>
      <c r="P15" s="9"/>
      <c r="Q15" s="9"/>
      <c r="R15" s="26">
        <v>285</v>
      </c>
      <c r="S15" s="26">
        <v>0</v>
      </c>
      <c r="T15" s="26">
        <v>0</v>
      </c>
      <c r="U15" s="47">
        <v>285</v>
      </c>
      <c r="V15" s="47">
        <v>114</v>
      </c>
      <c r="X15" s="6">
        <v>9.5</v>
      </c>
      <c r="AB15" s="47"/>
      <c r="AG15">
        <v>9</v>
      </c>
      <c r="AH15">
        <v>10</v>
      </c>
      <c r="AI15">
        <v>0</v>
      </c>
      <c r="AJ15" s="22">
        <v>9.5</v>
      </c>
      <c r="AK15" s="22"/>
      <c r="AY15" s="22">
        <v>9.5</v>
      </c>
      <c r="BG15" s="6"/>
      <c r="BP15" s="47"/>
      <c r="BQ15" s="38"/>
      <c r="BR15" s="38"/>
      <c r="BS15" s="20"/>
      <c r="BT15" s="36"/>
      <c r="BU15" s="36"/>
      <c r="BV15" s="38"/>
      <c r="BW15" s="19">
        <v>285</v>
      </c>
      <c r="BX15" s="19">
        <v>114</v>
      </c>
      <c r="CJ15">
        <v>1398</v>
      </c>
      <c r="CK15" s="2" t="s">
        <v>362</v>
      </c>
    </row>
    <row r="16" spans="1:89" ht="12.75">
      <c r="A16" s="14">
        <v>1398</v>
      </c>
      <c r="B16" s="13" t="s">
        <v>831</v>
      </c>
      <c r="C16" s="13" t="s">
        <v>1089</v>
      </c>
      <c r="D16" s="13" t="s">
        <v>8</v>
      </c>
      <c r="E16" s="13" t="s">
        <v>243</v>
      </c>
      <c r="F16" s="2" t="s">
        <v>102</v>
      </c>
      <c r="G16" s="2">
        <v>1</v>
      </c>
      <c r="H16" s="2" t="s">
        <v>361</v>
      </c>
      <c r="I16" s="2" t="s">
        <v>794</v>
      </c>
      <c r="J16" s="13" t="s">
        <v>277</v>
      </c>
      <c r="K16" s="2" t="s">
        <v>382</v>
      </c>
      <c r="L16" s="13" t="s">
        <v>343</v>
      </c>
      <c r="M16" s="13" t="s">
        <v>823</v>
      </c>
      <c r="N16" s="2" t="s">
        <v>465</v>
      </c>
      <c r="O16" s="9">
        <v>2</v>
      </c>
      <c r="P16" s="9"/>
      <c r="Q16" s="9"/>
      <c r="R16" s="26">
        <v>168</v>
      </c>
      <c r="S16" s="26">
        <v>0</v>
      </c>
      <c r="T16" s="26">
        <v>0</v>
      </c>
      <c r="U16" s="47">
        <v>168</v>
      </c>
      <c r="V16" s="47">
        <v>84</v>
      </c>
      <c r="X16" s="6">
        <v>7</v>
      </c>
      <c r="Y16">
        <v>84</v>
      </c>
      <c r="Z16">
        <v>0</v>
      </c>
      <c r="AA16">
        <v>0</v>
      </c>
      <c r="AB16" s="47">
        <v>84</v>
      </c>
      <c r="AG16">
        <v>7</v>
      </c>
      <c r="AH16">
        <v>0</v>
      </c>
      <c r="AI16">
        <v>0</v>
      </c>
      <c r="AJ16" s="22">
        <v>7</v>
      </c>
      <c r="AK16" s="22"/>
      <c r="AX16" s="22">
        <v>7</v>
      </c>
      <c r="BG16" s="7"/>
      <c r="BP16" s="47"/>
      <c r="BQ16" s="38"/>
      <c r="BR16" s="38"/>
      <c r="BS16" s="20"/>
      <c r="BT16" s="36"/>
      <c r="BU16" s="36"/>
      <c r="BV16" s="38"/>
      <c r="BW16" s="19">
        <v>168</v>
      </c>
      <c r="BX16" s="19">
        <v>84</v>
      </c>
      <c r="CJ16">
        <v>1398</v>
      </c>
      <c r="CK16" s="2" t="s">
        <v>382</v>
      </c>
    </row>
    <row r="17" spans="1:89" ht="12.75">
      <c r="A17" s="14">
        <v>1398</v>
      </c>
      <c r="B17" s="13" t="s">
        <v>831</v>
      </c>
      <c r="C17" s="13" t="s">
        <v>1089</v>
      </c>
      <c r="D17" s="13" t="s">
        <v>8</v>
      </c>
      <c r="E17" s="13" t="s">
        <v>243</v>
      </c>
      <c r="F17" s="2" t="s">
        <v>103</v>
      </c>
      <c r="G17" s="2">
        <v>1</v>
      </c>
      <c r="H17" s="2" t="s">
        <v>361</v>
      </c>
      <c r="I17" s="2" t="s">
        <v>1384</v>
      </c>
      <c r="J17" s="13" t="s">
        <v>277</v>
      </c>
      <c r="K17" s="2" t="s">
        <v>371</v>
      </c>
      <c r="L17" s="13" t="s">
        <v>345</v>
      </c>
      <c r="M17" s="13" t="s">
        <v>293</v>
      </c>
      <c r="N17" s="2" t="s">
        <v>1133</v>
      </c>
      <c r="O17" s="9">
        <v>2</v>
      </c>
      <c r="P17" s="9"/>
      <c r="Q17" s="9"/>
      <c r="R17" s="26">
        <v>129</v>
      </c>
      <c r="S17" s="26">
        <v>12</v>
      </c>
      <c r="T17" s="26">
        <v>0</v>
      </c>
      <c r="U17" s="47">
        <v>129.6</v>
      </c>
      <c r="V17" s="47">
        <v>64.8</v>
      </c>
      <c r="X17" s="6">
        <v>5.4</v>
      </c>
      <c r="AG17">
        <v>5</v>
      </c>
      <c r="AH17">
        <v>8</v>
      </c>
      <c r="AI17">
        <v>0</v>
      </c>
      <c r="AJ17" s="22">
        <v>5.4</v>
      </c>
      <c r="AK17" s="22"/>
      <c r="AX17" s="6"/>
      <c r="BB17" s="22">
        <v>5.4</v>
      </c>
      <c r="BG17" s="7"/>
      <c r="BP17" s="47"/>
      <c r="BQ17" s="38"/>
      <c r="BR17" s="38"/>
      <c r="BS17" s="20"/>
      <c r="BT17" s="36"/>
      <c r="BU17" s="36"/>
      <c r="BV17" s="38"/>
      <c r="BW17" s="19">
        <v>129.6</v>
      </c>
      <c r="BX17" s="19">
        <v>64.8</v>
      </c>
      <c r="CJ17">
        <v>1398</v>
      </c>
      <c r="CK17" s="2" t="s">
        <v>371</v>
      </c>
    </row>
    <row r="19" spans="1:10" ht="12.75">
      <c r="A19" s="14">
        <v>1398</v>
      </c>
      <c r="B19" s="13" t="s">
        <v>831</v>
      </c>
      <c r="C19" s="13" t="s">
        <v>1089</v>
      </c>
      <c r="D19" s="13" t="s">
        <v>8</v>
      </c>
      <c r="E19" s="13" t="s">
        <v>243</v>
      </c>
      <c r="F19" s="2" t="s">
        <v>105</v>
      </c>
      <c r="G19" s="2">
        <v>2</v>
      </c>
      <c r="H19" s="2" t="s">
        <v>361</v>
      </c>
      <c r="I19" s="2" t="s">
        <v>592</v>
      </c>
      <c r="J19" s="13" t="s">
        <v>277</v>
      </c>
    </row>
    <row r="20" spans="1:89" ht="12.75">
      <c r="A20" s="14">
        <v>1398</v>
      </c>
      <c r="B20" s="13" t="s">
        <v>831</v>
      </c>
      <c r="C20" s="13" t="s">
        <v>1089</v>
      </c>
      <c r="D20" s="13" t="s">
        <v>8</v>
      </c>
      <c r="E20" s="13" t="s">
        <v>243</v>
      </c>
      <c r="F20" s="2" t="s">
        <v>97</v>
      </c>
      <c r="G20" s="2">
        <v>2</v>
      </c>
      <c r="H20" s="2" t="s">
        <v>361</v>
      </c>
      <c r="I20" s="2" t="s">
        <v>430</v>
      </c>
      <c r="J20" s="13" t="s">
        <v>277</v>
      </c>
      <c r="K20" s="2" t="s">
        <v>367</v>
      </c>
      <c r="L20" s="13" t="s">
        <v>345</v>
      </c>
      <c r="M20" s="13" t="s">
        <v>6</v>
      </c>
      <c r="N20" s="2" t="s">
        <v>1012</v>
      </c>
      <c r="O20" s="9">
        <v>2</v>
      </c>
      <c r="P20" s="9"/>
      <c r="Q20" s="9"/>
      <c r="R20" s="26">
        <v>23</v>
      </c>
      <c r="S20" s="26">
        <v>8</v>
      </c>
      <c r="T20" s="26">
        <v>0</v>
      </c>
      <c r="U20" s="47">
        <v>23.4</v>
      </c>
      <c r="V20" s="47">
        <v>11.7</v>
      </c>
      <c r="X20" s="6">
        <v>0.975</v>
      </c>
      <c r="AB20" s="47"/>
      <c r="AC20">
        <v>1</v>
      </c>
      <c r="AD20">
        <v>19</v>
      </c>
      <c r="AE20">
        <v>0</v>
      </c>
      <c r="AF20" s="22">
        <v>1.95</v>
      </c>
      <c r="AJ20" s="22">
        <v>0.975</v>
      </c>
      <c r="BG20" s="22">
        <v>0.975</v>
      </c>
      <c r="BQ20" s="38"/>
      <c r="BR20" s="38"/>
      <c r="BS20" s="20"/>
      <c r="BT20" s="36"/>
      <c r="BU20" s="36"/>
      <c r="BV20" s="38"/>
      <c r="BW20" s="19">
        <v>23.4</v>
      </c>
      <c r="BX20" s="19">
        <v>11.7</v>
      </c>
      <c r="CJ20">
        <v>1398</v>
      </c>
      <c r="CK20" s="2" t="s">
        <v>367</v>
      </c>
    </row>
    <row r="21" spans="1:90" ht="12.75">
      <c r="A21" s="14">
        <v>1398</v>
      </c>
      <c r="B21" s="13" t="s">
        <v>831</v>
      </c>
      <c r="C21" s="13" t="s">
        <v>1089</v>
      </c>
      <c r="D21" s="13" t="s">
        <v>8</v>
      </c>
      <c r="E21" s="13" t="s">
        <v>243</v>
      </c>
      <c r="F21" s="2" t="s">
        <v>98</v>
      </c>
      <c r="G21" s="2">
        <v>2</v>
      </c>
      <c r="H21" s="2" t="s">
        <v>361</v>
      </c>
      <c r="I21" s="2" t="s">
        <v>320</v>
      </c>
      <c r="J21" s="13" t="s">
        <v>277</v>
      </c>
      <c r="K21" s="2" t="s">
        <v>365</v>
      </c>
      <c r="L21" s="13" t="s">
        <v>345</v>
      </c>
      <c r="M21" s="13" t="s">
        <v>278</v>
      </c>
      <c r="N21" s="2" t="s">
        <v>772</v>
      </c>
      <c r="O21" s="9">
        <v>0.5</v>
      </c>
      <c r="P21" s="9"/>
      <c r="Q21" s="9"/>
      <c r="R21" s="26"/>
      <c r="S21" s="26"/>
      <c r="T21" s="26"/>
      <c r="U21" s="47">
        <v>22.8</v>
      </c>
      <c r="V21" s="47">
        <v>45.6</v>
      </c>
      <c r="W21" s="22"/>
      <c r="X21" s="6">
        <v>3.8</v>
      </c>
      <c r="Y21">
        <v>45</v>
      </c>
      <c r="Z21">
        <v>12</v>
      </c>
      <c r="AA21">
        <v>0</v>
      </c>
      <c r="AB21" s="47">
        <v>45.6</v>
      </c>
      <c r="AF21" s="22"/>
      <c r="AG21">
        <v>3</v>
      </c>
      <c r="AH21">
        <v>16</v>
      </c>
      <c r="AI21">
        <v>0</v>
      </c>
      <c r="AJ21" s="22">
        <v>3.8</v>
      </c>
      <c r="BC21" s="22">
        <v>3.8</v>
      </c>
      <c r="BD21" s="6"/>
      <c r="BE21" s="6"/>
      <c r="BF21" s="6"/>
      <c r="BG21" s="22">
        <v>3.8</v>
      </c>
      <c r="BP21" s="47"/>
      <c r="BQ21" s="38"/>
      <c r="BR21" s="38"/>
      <c r="BS21" s="20"/>
      <c r="BT21" s="36"/>
      <c r="BU21" s="36"/>
      <c r="BV21" s="38"/>
      <c r="BW21" s="19">
        <v>22.8</v>
      </c>
      <c r="BX21" s="19">
        <v>45.6</v>
      </c>
      <c r="CJ21">
        <v>1398</v>
      </c>
      <c r="CK21" s="2" t="s">
        <v>365</v>
      </c>
      <c r="CL21" t="s">
        <v>30</v>
      </c>
    </row>
    <row r="22" spans="1:89" ht="12.75">
      <c r="A22" s="14">
        <v>1398</v>
      </c>
      <c r="B22" s="13" t="s">
        <v>831</v>
      </c>
      <c r="C22" s="13" t="s">
        <v>1089</v>
      </c>
      <c r="D22" s="13" t="s">
        <v>8</v>
      </c>
      <c r="E22" s="13" t="s">
        <v>243</v>
      </c>
      <c r="F22" s="2" t="s">
        <v>99</v>
      </c>
      <c r="G22" s="2">
        <v>2</v>
      </c>
      <c r="H22" s="2" t="s">
        <v>361</v>
      </c>
      <c r="I22" s="2" t="s">
        <v>1344</v>
      </c>
      <c r="J22" s="13" t="s">
        <v>277</v>
      </c>
      <c r="K22" s="2" t="s">
        <v>393</v>
      </c>
      <c r="L22" s="13" t="s">
        <v>345</v>
      </c>
      <c r="M22" s="13" t="s">
        <v>1284</v>
      </c>
      <c r="N22" s="2" t="s">
        <v>772</v>
      </c>
      <c r="O22" s="9">
        <v>0.5</v>
      </c>
      <c r="P22" s="9"/>
      <c r="Q22" s="9"/>
      <c r="R22" s="26"/>
      <c r="S22" s="26"/>
      <c r="T22" s="26"/>
      <c r="U22" s="47">
        <v>22.8</v>
      </c>
      <c r="V22" s="47">
        <v>45.6</v>
      </c>
      <c r="W22" s="22"/>
      <c r="X22" s="6">
        <v>3.8</v>
      </c>
      <c r="Y22">
        <v>45</v>
      </c>
      <c r="Z22">
        <v>12</v>
      </c>
      <c r="AA22">
        <v>0</v>
      </c>
      <c r="AB22" s="47">
        <v>45.6</v>
      </c>
      <c r="AF22" s="22"/>
      <c r="AG22">
        <v>3</v>
      </c>
      <c r="AH22">
        <v>16</v>
      </c>
      <c r="AI22">
        <v>0</v>
      </c>
      <c r="AJ22" s="22">
        <v>3.8</v>
      </c>
      <c r="AK22" s="22"/>
      <c r="BC22" s="22">
        <v>3.8</v>
      </c>
      <c r="BG22" s="22">
        <v>3.8</v>
      </c>
      <c r="BP22" s="47"/>
      <c r="BQ22" s="38"/>
      <c r="BR22" s="38"/>
      <c r="BS22" s="20"/>
      <c r="BT22" s="36"/>
      <c r="BU22" s="36"/>
      <c r="BV22" s="38"/>
      <c r="BW22" s="19">
        <v>22.8</v>
      </c>
      <c r="BX22" s="19">
        <v>45.6</v>
      </c>
      <c r="CJ22">
        <v>1398</v>
      </c>
      <c r="CK22" s="2" t="s">
        <v>393</v>
      </c>
    </row>
    <row r="24" spans="1:89" ht="12.75">
      <c r="A24" s="14">
        <v>1398</v>
      </c>
      <c r="B24" s="13" t="s">
        <v>916</v>
      </c>
      <c r="C24" s="13" t="s">
        <v>1089</v>
      </c>
      <c r="D24" s="13" t="s">
        <v>18</v>
      </c>
      <c r="E24" s="13" t="s">
        <v>231</v>
      </c>
      <c r="F24" s="2" t="s">
        <v>109</v>
      </c>
      <c r="H24" s="2" t="s">
        <v>361</v>
      </c>
      <c r="I24" s="2" t="s">
        <v>420</v>
      </c>
      <c r="J24" s="13" t="s">
        <v>277</v>
      </c>
      <c r="K24" s="2" t="s">
        <v>391</v>
      </c>
      <c r="L24" s="13" t="s">
        <v>345</v>
      </c>
      <c r="M24" s="13" t="s">
        <v>288</v>
      </c>
      <c r="N24" s="2" t="s">
        <v>1115</v>
      </c>
      <c r="O24" s="9">
        <v>4</v>
      </c>
      <c r="P24" s="9"/>
      <c r="Q24" s="9"/>
      <c r="R24" s="26">
        <v>192</v>
      </c>
      <c r="S24" s="26">
        <v>0</v>
      </c>
      <c r="T24" s="26">
        <v>0</v>
      </c>
      <c r="U24" s="47">
        <v>192</v>
      </c>
      <c r="V24" s="47">
        <v>48</v>
      </c>
      <c r="X24" s="6">
        <v>4</v>
      </c>
      <c r="Y24">
        <v>48</v>
      </c>
      <c r="Z24">
        <v>0</v>
      </c>
      <c r="AA24">
        <v>0</v>
      </c>
      <c r="AB24" s="47">
        <v>48</v>
      </c>
      <c r="AG24">
        <v>4</v>
      </c>
      <c r="AH24">
        <v>0</v>
      </c>
      <c r="AI24">
        <v>0</v>
      </c>
      <c r="AJ24" s="22">
        <v>4</v>
      </c>
      <c r="AK24" s="22"/>
      <c r="BD24" s="22">
        <v>4</v>
      </c>
      <c r="BE24" s="6"/>
      <c r="BF24" s="6"/>
      <c r="BG24" s="7"/>
      <c r="BP24" s="47"/>
      <c r="BQ24" s="38"/>
      <c r="BR24" s="38"/>
      <c r="BS24" s="20"/>
      <c r="BT24" s="36"/>
      <c r="BU24" s="36"/>
      <c r="BV24" s="38"/>
      <c r="BW24" s="19">
        <v>192</v>
      </c>
      <c r="BX24" s="19">
        <v>48</v>
      </c>
      <c r="CJ24">
        <v>1398</v>
      </c>
      <c r="CK24" s="2" t="s">
        <v>391</v>
      </c>
    </row>
    <row r="26" spans="1:89" ht="12.75">
      <c r="A26" s="14">
        <v>1399</v>
      </c>
      <c r="B26" s="13" t="s">
        <v>831</v>
      </c>
      <c r="C26" s="13" t="s">
        <v>1089</v>
      </c>
      <c r="D26" s="13" t="s">
        <v>18</v>
      </c>
      <c r="E26" s="13" t="s">
        <v>231</v>
      </c>
      <c r="F26" s="2" t="s">
        <v>111</v>
      </c>
      <c r="H26" s="2" t="s">
        <v>361</v>
      </c>
      <c r="I26" s="2" t="s">
        <v>966</v>
      </c>
      <c r="J26" s="13" t="s">
        <v>277</v>
      </c>
      <c r="K26" s="2" t="s">
        <v>384</v>
      </c>
      <c r="L26" s="13" t="s">
        <v>345</v>
      </c>
      <c r="M26" s="13" t="s">
        <v>946</v>
      </c>
      <c r="N26" s="2" t="s">
        <v>1115</v>
      </c>
      <c r="O26" s="9">
        <v>4</v>
      </c>
      <c r="P26" s="9"/>
      <c r="Q26" s="9"/>
      <c r="R26" s="26">
        <v>182</v>
      </c>
      <c r="S26" s="26">
        <v>8</v>
      </c>
      <c r="T26" s="26">
        <v>0</v>
      </c>
      <c r="U26" s="47">
        <v>182.4</v>
      </c>
      <c r="V26" s="47">
        <v>45.6</v>
      </c>
      <c r="W26" s="22"/>
      <c r="X26" s="6">
        <v>3.8</v>
      </c>
      <c r="AB26" s="47"/>
      <c r="AG26">
        <v>3</v>
      </c>
      <c r="AH26">
        <v>16</v>
      </c>
      <c r="AI26">
        <v>0</v>
      </c>
      <c r="AJ26" s="22">
        <v>3.8</v>
      </c>
      <c r="AK26" s="22"/>
      <c r="BD26" s="22">
        <v>3.8</v>
      </c>
      <c r="BE26" s="6"/>
      <c r="BF26" s="6"/>
      <c r="BG26" s="7"/>
      <c r="BP26" s="47"/>
      <c r="BQ26" s="38"/>
      <c r="BR26" s="38"/>
      <c r="BS26" s="20"/>
      <c r="BT26" s="36"/>
      <c r="BU26" s="36"/>
      <c r="BV26" s="38"/>
      <c r="BW26" s="19">
        <v>182.4</v>
      </c>
      <c r="BX26" s="19">
        <v>45.6</v>
      </c>
      <c r="CJ26">
        <v>1398</v>
      </c>
      <c r="CK26" s="2" t="s">
        <v>384</v>
      </c>
    </row>
    <row r="28" spans="1:90" ht="12.75">
      <c r="A28" s="14">
        <v>1398</v>
      </c>
      <c r="B28" s="13" t="s">
        <v>916</v>
      </c>
      <c r="C28" s="13" t="s">
        <v>1089</v>
      </c>
      <c r="D28" s="13" t="s">
        <v>18</v>
      </c>
      <c r="E28" s="13" t="s">
        <v>236</v>
      </c>
      <c r="F28" s="2" t="s">
        <v>119</v>
      </c>
      <c r="G28" s="2">
        <v>1</v>
      </c>
      <c r="H28" s="2" t="s">
        <v>361</v>
      </c>
      <c r="I28" s="2" t="s">
        <v>965</v>
      </c>
      <c r="J28" s="13" t="s">
        <v>277</v>
      </c>
      <c r="K28" s="2" t="s">
        <v>384</v>
      </c>
      <c r="L28" s="13" t="s">
        <v>345</v>
      </c>
      <c r="M28" s="13" t="s">
        <v>946</v>
      </c>
      <c r="N28" s="2" t="s">
        <v>1141</v>
      </c>
      <c r="O28" s="9">
        <v>1</v>
      </c>
      <c r="P28" s="9"/>
      <c r="Q28" s="9"/>
      <c r="R28" s="26"/>
      <c r="S28" s="26"/>
      <c r="T28" s="26"/>
      <c r="U28" s="47">
        <v>46.2</v>
      </c>
      <c r="V28" s="47">
        <v>46.2</v>
      </c>
      <c r="W28" s="22"/>
      <c r="X28" s="6">
        <v>3.85</v>
      </c>
      <c r="AC28">
        <v>3</v>
      </c>
      <c r="AD28">
        <v>17</v>
      </c>
      <c r="AE28">
        <v>0</v>
      </c>
      <c r="AF28" s="22">
        <v>3.85</v>
      </c>
      <c r="AG28">
        <v>3</v>
      </c>
      <c r="AH28">
        <v>17</v>
      </c>
      <c r="AI28">
        <v>0</v>
      </c>
      <c r="AJ28" s="22">
        <v>3.85</v>
      </c>
      <c r="AK28" s="22"/>
      <c r="AP28" s="36"/>
      <c r="AQ28" s="36"/>
      <c r="AR28" s="36"/>
      <c r="AS28" s="36"/>
      <c r="AT28" s="36"/>
      <c r="BB28" s="22">
        <v>3.85</v>
      </c>
      <c r="BG28" s="7"/>
      <c r="BP28" s="47"/>
      <c r="BQ28" s="38"/>
      <c r="BR28" s="38"/>
      <c r="BS28" s="20"/>
      <c r="BT28" s="36"/>
      <c r="BU28" s="36"/>
      <c r="BV28" s="38"/>
      <c r="BW28" s="19">
        <v>46.2</v>
      </c>
      <c r="BX28" s="19">
        <v>46.2</v>
      </c>
      <c r="CJ28">
        <v>1398</v>
      </c>
      <c r="CK28" s="2" t="s">
        <v>384</v>
      </c>
      <c r="CL28" t="s">
        <v>33</v>
      </c>
    </row>
    <row r="29" spans="1:89" ht="12.75">
      <c r="A29" s="14">
        <v>1398</v>
      </c>
      <c r="B29" s="13" t="s">
        <v>916</v>
      </c>
      <c r="C29" s="13" t="s">
        <v>1089</v>
      </c>
      <c r="D29" s="13" t="s">
        <v>18</v>
      </c>
      <c r="E29" s="13" t="s">
        <v>236</v>
      </c>
      <c r="F29" s="2" t="s">
        <v>121</v>
      </c>
      <c r="G29" s="2">
        <v>1</v>
      </c>
      <c r="H29" s="2" t="s">
        <v>361</v>
      </c>
      <c r="I29" s="2" t="s">
        <v>1102</v>
      </c>
      <c r="J29" s="13" t="s">
        <v>277</v>
      </c>
      <c r="K29" s="2" t="s">
        <v>390</v>
      </c>
      <c r="L29" s="13" t="s">
        <v>345</v>
      </c>
      <c r="M29" s="13" t="s">
        <v>1024</v>
      </c>
      <c r="N29" s="2" t="s">
        <v>1196</v>
      </c>
      <c r="O29" s="9">
        <v>1</v>
      </c>
      <c r="P29" s="9"/>
      <c r="Q29" s="9"/>
      <c r="R29" s="26">
        <v>48</v>
      </c>
      <c r="S29" s="26">
        <v>0</v>
      </c>
      <c r="T29" s="26">
        <v>0</v>
      </c>
      <c r="U29" s="47">
        <v>48</v>
      </c>
      <c r="V29" s="47">
        <v>48</v>
      </c>
      <c r="W29" s="22"/>
      <c r="X29" s="6">
        <v>4</v>
      </c>
      <c r="Y29">
        <v>48</v>
      </c>
      <c r="Z29">
        <v>0</v>
      </c>
      <c r="AA29">
        <v>0</v>
      </c>
      <c r="AB29" s="47">
        <v>48</v>
      </c>
      <c r="AC29">
        <v>4</v>
      </c>
      <c r="AD29">
        <v>0</v>
      </c>
      <c r="AE29">
        <v>0</v>
      </c>
      <c r="AF29" s="22">
        <v>4</v>
      </c>
      <c r="AG29">
        <v>4</v>
      </c>
      <c r="AH29">
        <v>0</v>
      </c>
      <c r="AI29">
        <v>0</v>
      </c>
      <c r="AJ29" s="22">
        <v>4</v>
      </c>
      <c r="AK29" s="22"/>
      <c r="AP29" s="36"/>
      <c r="AQ29" s="36"/>
      <c r="AR29" s="36"/>
      <c r="AS29" s="36"/>
      <c r="AT29" s="36"/>
      <c r="BE29" s="22">
        <v>4</v>
      </c>
      <c r="BG29" s="7"/>
      <c r="BP29" s="47"/>
      <c r="BQ29" s="38"/>
      <c r="BR29" s="38"/>
      <c r="BS29" s="20"/>
      <c r="BT29" s="36"/>
      <c r="BU29" s="36"/>
      <c r="BV29" s="38"/>
      <c r="BW29" s="19">
        <v>48</v>
      </c>
      <c r="BX29" s="19">
        <v>48</v>
      </c>
      <c r="CJ29">
        <v>1398</v>
      </c>
      <c r="CK29" s="2" t="s">
        <v>390</v>
      </c>
    </row>
    <row r="31" spans="1:90" ht="12.75">
      <c r="A31" s="14">
        <v>1398</v>
      </c>
      <c r="B31" s="13" t="s">
        <v>916</v>
      </c>
      <c r="C31" s="13" t="s">
        <v>1089</v>
      </c>
      <c r="D31" s="13" t="s">
        <v>18</v>
      </c>
      <c r="E31" s="13" t="s">
        <v>236</v>
      </c>
      <c r="F31" s="2" t="s">
        <v>115</v>
      </c>
      <c r="G31" s="2">
        <v>2</v>
      </c>
      <c r="H31" s="2" t="s">
        <v>361</v>
      </c>
      <c r="I31" s="2" t="s">
        <v>590</v>
      </c>
      <c r="J31" s="13" t="s">
        <v>277</v>
      </c>
      <c r="K31" s="2" t="s">
        <v>587</v>
      </c>
      <c r="L31" s="13" t="s">
        <v>345</v>
      </c>
      <c r="M31" s="13" t="s">
        <v>950</v>
      </c>
      <c r="N31" s="2" t="s">
        <v>6</v>
      </c>
      <c r="O31" s="9">
        <v>2</v>
      </c>
      <c r="P31" s="9"/>
      <c r="Q31" s="9"/>
      <c r="R31" s="26">
        <v>18</v>
      </c>
      <c r="S31" s="26">
        <v>0</v>
      </c>
      <c r="T31" s="26">
        <v>0</v>
      </c>
      <c r="U31" s="47">
        <v>18</v>
      </c>
      <c r="V31" s="47">
        <v>9</v>
      </c>
      <c r="W31" s="22">
        <v>20</v>
      </c>
      <c r="X31" s="6">
        <v>0.75</v>
      </c>
      <c r="AJ31" s="22">
        <v>0.75</v>
      </c>
      <c r="AK31" s="22">
        <v>1.6666666666666667</v>
      </c>
      <c r="AP31" s="36"/>
      <c r="AQ31" s="36"/>
      <c r="AR31" s="36"/>
      <c r="AS31" s="36"/>
      <c r="AT31" s="36"/>
      <c r="BG31" s="22">
        <v>0.75</v>
      </c>
      <c r="BP31" s="47"/>
      <c r="BQ31" s="38"/>
      <c r="BR31" s="38"/>
      <c r="BS31" s="20"/>
      <c r="BT31" s="36"/>
      <c r="BU31" s="36"/>
      <c r="BV31" s="38"/>
      <c r="BW31" s="19">
        <v>18</v>
      </c>
      <c r="BX31" s="19">
        <v>9</v>
      </c>
      <c r="CJ31">
        <v>1398</v>
      </c>
      <c r="CK31" s="2" t="s">
        <v>587</v>
      </c>
      <c r="CL31" t="s">
        <v>12</v>
      </c>
    </row>
    <row r="33" spans="1:89" ht="12.75">
      <c r="A33" s="14">
        <v>1399</v>
      </c>
      <c r="B33" s="13" t="s">
        <v>831</v>
      </c>
      <c r="C33" s="13" t="s">
        <v>1089</v>
      </c>
      <c r="D33" s="13" t="s">
        <v>18</v>
      </c>
      <c r="E33" s="13" t="s">
        <v>239</v>
      </c>
      <c r="F33" s="2" t="s">
        <v>138</v>
      </c>
      <c r="G33" s="2">
        <v>2</v>
      </c>
      <c r="H33" s="2" t="s">
        <v>361</v>
      </c>
      <c r="I33" s="2" t="s">
        <v>401</v>
      </c>
      <c r="J33" s="13" t="s">
        <v>277</v>
      </c>
      <c r="K33" s="2" t="s">
        <v>366</v>
      </c>
      <c r="L33" s="13" t="s">
        <v>343</v>
      </c>
      <c r="M33" s="13" t="s">
        <v>299</v>
      </c>
      <c r="N33" s="2" t="s">
        <v>463</v>
      </c>
      <c r="O33" s="9">
        <v>2</v>
      </c>
      <c r="P33" s="9"/>
      <c r="Q33" s="9"/>
      <c r="R33" s="26">
        <v>151</v>
      </c>
      <c r="S33" s="26">
        <v>4</v>
      </c>
      <c r="T33" s="26">
        <v>0</v>
      </c>
      <c r="U33" s="47">
        <v>151.2</v>
      </c>
      <c r="V33" s="47">
        <v>75.6</v>
      </c>
      <c r="W33" s="22"/>
      <c r="X33" s="6">
        <v>6.3</v>
      </c>
      <c r="AB33" s="47"/>
      <c r="AG33">
        <v>6</v>
      </c>
      <c r="AH33">
        <v>6</v>
      </c>
      <c r="AI33">
        <v>0</v>
      </c>
      <c r="AJ33" s="22">
        <v>6.3</v>
      </c>
      <c r="AK33" s="22"/>
      <c r="AP33" s="36"/>
      <c r="AQ33" s="36"/>
      <c r="AR33" s="36"/>
      <c r="AS33" s="36"/>
      <c r="AT33" s="36"/>
      <c r="AX33" s="22">
        <v>6.3</v>
      </c>
      <c r="BG33" s="7"/>
      <c r="BP33" s="47"/>
      <c r="BQ33" s="38"/>
      <c r="BR33" s="38"/>
      <c r="BS33" s="20"/>
      <c r="BT33" s="36"/>
      <c r="BU33" s="36"/>
      <c r="BV33" s="38"/>
      <c r="BW33" s="19">
        <v>151.2</v>
      </c>
      <c r="BX33" s="19">
        <v>75.6</v>
      </c>
      <c r="CJ33">
        <v>1399</v>
      </c>
      <c r="CK33" s="2" t="s">
        <v>366</v>
      </c>
    </row>
    <row r="34" spans="1:89" ht="12.75">
      <c r="A34" s="14">
        <v>1399</v>
      </c>
      <c r="B34" s="13" t="s">
        <v>831</v>
      </c>
      <c r="C34" s="13" t="s">
        <v>1089</v>
      </c>
      <c r="D34" s="13" t="s">
        <v>18</v>
      </c>
      <c r="E34" s="13" t="s">
        <v>239</v>
      </c>
      <c r="F34" s="2" t="s">
        <v>139</v>
      </c>
      <c r="G34" s="2">
        <v>2</v>
      </c>
      <c r="H34" s="2" t="s">
        <v>361</v>
      </c>
      <c r="I34" s="2" t="s">
        <v>425</v>
      </c>
      <c r="J34" s="13" t="s">
        <v>277</v>
      </c>
      <c r="K34" s="2" t="s">
        <v>375</v>
      </c>
      <c r="L34" s="13" t="s">
        <v>345</v>
      </c>
      <c r="M34" s="13" t="s">
        <v>644</v>
      </c>
      <c r="N34" s="2" t="s">
        <v>1133</v>
      </c>
      <c r="O34" s="9">
        <v>2</v>
      </c>
      <c r="P34" s="9"/>
      <c r="Q34" s="9"/>
      <c r="R34" s="26">
        <v>124</v>
      </c>
      <c r="S34" s="26">
        <v>16</v>
      </c>
      <c r="T34" s="26">
        <v>0</v>
      </c>
      <c r="U34" s="47">
        <v>124.8</v>
      </c>
      <c r="V34" s="47">
        <v>62.4</v>
      </c>
      <c r="W34" s="22"/>
      <c r="X34" s="6">
        <v>5.2</v>
      </c>
      <c r="Y34">
        <v>62</v>
      </c>
      <c r="Z34">
        <v>8</v>
      </c>
      <c r="AA34">
        <v>0</v>
      </c>
      <c r="AB34" s="47">
        <v>62.4</v>
      </c>
      <c r="AC34">
        <v>5</v>
      </c>
      <c r="AD34">
        <v>4</v>
      </c>
      <c r="AE34">
        <v>0</v>
      </c>
      <c r="AF34" s="22">
        <v>5.2</v>
      </c>
      <c r="AG34">
        <v>5</v>
      </c>
      <c r="AH34">
        <v>4</v>
      </c>
      <c r="AI34">
        <v>0</v>
      </c>
      <c r="AJ34" s="22">
        <v>5.2</v>
      </c>
      <c r="AK34" s="22"/>
      <c r="AP34" s="36"/>
      <c r="AQ34" s="36"/>
      <c r="AR34" s="36"/>
      <c r="AS34" s="36"/>
      <c r="AT34" s="36"/>
      <c r="BB34" s="22">
        <v>5.2</v>
      </c>
      <c r="BG34" s="7"/>
      <c r="BP34" s="47"/>
      <c r="BQ34" s="38"/>
      <c r="BR34" s="38"/>
      <c r="BS34" s="20"/>
      <c r="BT34" s="36"/>
      <c r="BU34" s="36"/>
      <c r="BV34" s="38"/>
      <c r="BW34" s="19">
        <v>124.8</v>
      </c>
      <c r="BX34" s="19">
        <v>62.4</v>
      </c>
      <c r="CJ34">
        <v>1399</v>
      </c>
      <c r="CK34" s="2" t="s">
        <v>375</v>
      </c>
    </row>
    <row r="35" spans="1:89" ht="12.75">
      <c r="A35" s="14">
        <v>1399</v>
      </c>
      <c r="B35" s="13" t="s">
        <v>831</v>
      </c>
      <c r="C35" s="13" t="s">
        <v>1089</v>
      </c>
      <c r="D35" s="13" t="s">
        <v>18</v>
      </c>
      <c r="E35" s="13" t="s">
        <v>239</v>
      </c>
      <c r="F35" s="2" t="s">
        <v>140</v>
      </c>
      <c r="G35" s="2">
        <v>2</v>
      </c>
      <c r="H35" s="2" t="s">
        <v>361</v>
      </c>
      <c r="I35" s="2" t="s">
        <v>1090</v>
      </c>
      <c r="J35" s="13" t="s">
        <v>277</v>
      </c>
      <c r="K35" s="2" t="s">
        <v>373</v>
      </c>
      <c r="L35" s="13" t="s">
        <v>345</v>
      </c>
      <c r="M35" s="13" t="s">
        <v>650</v>
      </c>
      <c r="N35" s="2" t="s">
        <v>1196</v>
      </c>
      <c r="O35" s="9">
        <v>1</v>
      </c>
      <c r="P35" s="9"/>
      <c r="Q35" s="9"/>
      <c r="R35" s="26">
        <v>50</v>
      </c>
      <c r="S35" s="26">
        <v>8</v>
      </c>
      <c r="T35" s="26">
        <v>0</v>
      </c>
      <c r="U35" s="47">
        <v>50.4</v>
      </c>
      <c r="V35" s="47">
        <v>50.4</v>
      </c>
      <c r="W35" s="22"/>
      <c r="X35" s="6">
        <v>4.2</v>
      </c>
      <c r="Y35">
        <v>50</v>
      </c>
      <c r="Z35">
        <v>8</v>
      </c>
      <c r="AA35">
        <v>0</v>
      </c>
      <c r="AB35" s="47">
        <v>50.4</v>
      </c>
      <c r="AC35">
        <v>4</v>
      </c>
      <c r="AD35">
        <v>4</v>
      </c>
      <c r="AE35">
        <v>0</v>
      </c>
      <c r="AF35" s="22">
        <v>4.2</v>
      </c>
      <c r="AG35">
        <v>4</v>
      </c>
      <c r="AH35">
        <v>4</v>
      </c>
      <c r="AI35">
        <v>0</v>
      </c>
      <c r="AJ35" s="22">
        <v>4.2</v>
      </c>
      <c r="AK35" s="22"/>
      <c r="AP35" s="36"/>
      <c r="AQ35" s="36"/>
      <c r="AR35" s="36"/>
      <c r="AS35" s="36"/>
      <c r="AT35" s="36"/>
      <c r="BE35" s="22">
        <v>4.2</v>
      </c>
      <c r="BG35" s="7"/>
      <c r="BP35" s="47"/>
      <c r="BQ35" s="38"/>
      <c r="BR35" s="38"/>
      <c r="BS35" s="20"/>
      <c r="BT35" s="36"/>
      <c r="BU35" s="36"/>
      <c r="BV35" s="38"/>
      <c r="BW35" s="19">
        <v>50.4</v>
      </c>
      <c r="BX35" s="19">
        <v>50.4</v>
      </c>
      <c r="CJ35">
        <v>1399</v>
      </c>
      <c r="CK35" s="2" t="s">
        <v>373</v>
      </c>
    </row>
    <row r="37" spans="1:90" ht="12.75">
      <c r="A37" s="14">
        <v>1399</v>
      </c>
      <c r="B37" s="13" t="s">
        <v>831</v>
      </c>
      <c r="C37" s="13" t="s">
        <v>1089</v>
      </c>
      <c r="D37" s="13" t="s">
        <v>18</v>
      </c>
      <c r="E37" s="13" t="s">
        <v>239</v>
      </c>
      <c r="F37" s="2" t="s">
        <v>132</v>
      </c>
      <c r="G37" s="2">
        <v>3</v>
      </c>
      <c r="H37" s="2" t="s">
        <v>361</v>
      </c>
      <c r="I37" t="s">
        <v>1056</v>
      </c>
      <c r="J37" s="13" t="s">
        <v>277</v>
      </c>
      <c r="K37" s="2" t="s">
        <v>1039</v>
      </c>
      <c r="L37" s="13" t="s">
        <v>345</v>
      </c>
      <c r="M37" s="13" t="s">
        <v>1013</v>
      </c>
      <c r="N37" s="2" t="s">
        <v>1031</v>
      </c>
      <c r="O37" s="9">
        <v>3</v>
      </c>
      <c r="P37" s="9"/>
      <c r="Q37" s="9"/>
      <c r="R37" s="26">
        <v>29</v>
      </c>
      <c r="S37" s="26">
        <v>8</v>
      </c>
      <c r="T37" s="26">
        <v>0</v>
      </c>
      <c r="U37" s="47">
        <v>29.4</v>
      </c>
      <c r="V37" s="47">
        <v>9.799999999999999</v>
      </c>
      <c r="W37" s="22"/>
      <c r="X37" s="6">
        <v>0.8166666666666665</v>
      </c>
      <c r="AC37">
        <v>2</v>
      </c>
      <c r="AD37">
        <v>9</v>
      </c>
      <c r="AE37">
        <v>0</v>
      </c>
      <c r="AF37" s="22">
        <v>2.45</v>
      </c>
      <c r="AJ37" s="22">
        <v>0.8166666666666665</v>
      </c>
      <c r="AQ37" s="36"/>
      <c r="AR37" s="36"/>
      <c r="AS37" s="36"/>
      <c r="AT37" s="36"/>
      <c r="BF37" s="22">
        <v>0.8166666666666665</v>
      </c>
      <c r="BG37" s="22">
        <v>0.8166666666666665</v>
      </c>
      <c r="BQ37" s="38"/>
      <c r="BR37" s="38"/>
      <c r="BS37" s="20"/>
      <c r="BT37" s="36"/>
      <c r="BU37" s="36"/>
      <c r="BV37" s="38"/>
      <c r="BW37" s="19">
        <v>29.4</v>
      </c>
      <c r="BX37" s="19">
        <v>9.799999999999999</v>
      </c>
      <c r="CJ37">
        <v>1399</v>
      </c>
      <c r="CK37" s="2" t="s">
        <v>1039</v>
      </c>
      <c r="CL37" t="s">
        <v>899</v>
      </c>
    </row>
    <row r="38" spans="1:90" ht="12.75">
      <c r="A38" s="14">
        <v>1399</v>
      </c>
      <c r="B38" s="13" t="s">
        <v>831</v>
      </c>
      <c r="C38" s="13" t="s">
        <v>1089</v>
      </c>
      <c r="D38" s="13" t="s">
        <v>18</v>
      </c>
      <c r="E38" s="13" t="s">
        <v>239</v>
      </c>
      <c r="F38" s="2" t="s">
        <v>133</v>
      </c>
      <c r="G38" s="2">
        <v>3</v>
      </c>
      <c r="H38" s="2" t="s">
        <v>361</v>
      </c>
      <c r="I38" t="s">
        <v>419</v>
      </c>
      <c r="J38" s="13" t="s">
        <v>277</v>
      </c>
      <c r="K38" s="2" t="s">
        <v>365</v>
      </c>
      <c r="L38" s="13" t="s">
        <v>345</v>
      </c>
      <c r="M38" s="13" t="s">
        <v>278</v>
      </c>
      <c r="N38" s="2" t="s">
        <v>6</v>
      </c>
      <c r="O38" s="9">
        <v>25</v>
      </c>
      <c r="P38" s="9"/>
      <c r="Q38" s="9"/>
      <c r="R38" s="26"/>
      <c r="S38" s="26"/>
      <c r="T38" s="26"/>
      <c r="U38" s="47">
        <v>1042.5</v>
      </c>
      <c r="V38" s="47">
        <v>41.7</v>
      </c>
      <c r="X38" s="6">
        <v>3.475</v>
      </c>
      <c r="AF38" s="22"/>
      <c r="AG38">
        <v>3</v>
      </c>
      <c r="AH38">
        <v>9</v>
      </c>
      <c r="AI38">
        <v>6</v>
      </c>
      <c r="AJ38" s="22">
        <v>3.475</v>
      </c>
      <c r="BP38" s="36"/>
      <c r="BS38" s="20"/>
      <c r="BW38" s="19">
        <v>1042.5</v>
      </c>
      <c r="BX38" s="19">
        <v>41.7</v>
      </c>
      <c r="CJ38">
        <v>1399</v>
      </c>
      <c r="CK38" s="2" t="s">
        <v>365</v>
      </c>
      <c r="CL38" t="s">
        <v>75</v>
      </c>
    </row>
    <row r="39" spans="1:89" ht="12.75">
      <c r="A39" s="14">
        <v>1399</v>
      </c>
      <c r="B39" s="13" t="s">
        <v>831</v>
      </c>
      <c r="C39" s="13" t="s">
        <v>1089</v>
      </c>
      <c r="D39" s="13" t="s">
        <v>18</v>
      </c>
      <c r="E39" s="13" t="s">
        <v>239</v>
      </c>
      <c r="F39" s="2" t="s">
        <v>134</v>
      </c>
      <c r="G39" s="2">
        <v>3</v>
      </c>
      <c r="H39" s="2" t="s">
        <v>361</v>
      </c>
      <c r="I39" t="s">
        <v>432</v>
      </c>
      <c r="J39" s="13" t="s">
        <v>277</v>
      </c>
      <c r="K39" s="2" t="s">
        <v>393</v>
      </c>
      <c r="L39" s="13" t="s">
        <v>345</v>
      </c>
      <c r="M39" s="13" t="s">
        <v>1284</v>
      </c>
      <c r="N39" s="2" t="s">
        <v>6</v>
      </c>
      <c r="O39" s="9">
        <v>25</v>
      </c>
      <c r="P39" s="9"/>
      <c r="Q39" s="9"/>
      <c r="R39" s="26"/>
      <c r="S39" s="26"/>
      <c r="T39" s="26"/>
      <c r="U39" s="47">
        <v>1042.5</v>
      </c>
      <c r="V39" s="47">
        <v>41.7</v>
      </c>
      <c r="X39" s="6">
        <v>3.475</v>
      </c>
      <c r="AB39" s="47"/>
      <c r="AF39" s="22"/>
      <c r="AG39">
        <v>3</v>
      </c>
      <c r="AH39">
        <v>9</v>
      </c>
      <c r="AI39">
        <v>6</v>
      </c>
      <c r="AJ39" s="22">
        <v>3.475</v>
      </c>
      <c r="AV39" s="7"/>
      <c r="BP39" s="36"/>
      <c r="BS39" s="20"/>
      <c r="BW39" s="19">
        <v>1042.5</v>
      </c>
      <c r="BX39" s="19">
        <v>41.7</v>
      </c>
      <c r="CJ39">
        <v>1399</v>
      </c>
      <c r="CK39" s="2" t="s">
        <v>393</v>
      </c>
    </row>
    <row r="41" spans="1:90" ht="12.75">
      <c r="A41" s="14">
        <v>1400</v>
      </c>
      <c r="B41" s="13" t="s">
        <v>916</v>
      </c>
      <c r="C41" s="13" t="s">
        <v>1089</v>
      </c>
      <c r="D41" s="13" t="s">
        <v>19</v>
      </c>
      <c r="E41" s="13" t="s">
        <v>237</v>
      </c>
      <c r="F41" s="2" t="s">
        <v>143</v>
      </c>
      <c r="G41" s="2">
        <v>1</v>
      </c>
      <c r="H41" s="2" t="s">
        <v>361</v>
      </c>
      <c r="I41" s="2" t="s">
        <v>401</v>
      </c>
      <c r="J41" s="13" t="s">
        <v>277</v>
      </c>
      <c r="K41" s="2" t="s">
        <v>366</v>
      </c>
      <c r="L41" s="13" t="s">
        <v>343</v>
      </c>
      <c r="M41" s="13" t="s">
        <v>299</v>
      </c>
      <c r="N41" s="2" t="s">
        <v>1325</v>
      </c>
      <c r="O41" s="9">
        <v>9</v>
      </c>
      <c r="P41" s="9"/>
      <c r="Q41" s="9"/>
      <c r="R41" s="26"/>
      <c r="S41" s="26"/>
      <c r="T41" s="26"/>
      <c r="U41" s="47">
        <v>593.5</v>
      </c>
      <c r="V41" s="47">
        <v>65.94444444444444</v>
      </c>
      <c r="X41" s="6">
        <v>5.49537037037037</v>
      </c>
      <c r="AF41" s="22">
        <v>49.5</v>
      </c>
      <c r="AG41">
        <v>5</v>
      </c>
      <c r="AH41">
        <v>10</v>
      </c>
      <c r="AI41">
        <v>0</v>
      </c>
      <c r="AJ41" s="22">
        <v>5.49537037037037</v>
      </c>
      <c r="AW41" s="7"/>
      <c r="BP41" s="36"/>
      <c r="BS41" s="20"/>
      <c r="BW41" s="19">
        <v>593.5</v>
      </c>
      <c r="BX41" s="19">
        <v>65.94444444444444</v>
      </c>
      <c r="CJ41">
        <v>1400</v>
      </c>
      <c r="CK41" s="2" t="s">
        <v>366</v>
      </c>
      <c r="CL41" t="s">
        <v>14</v>
      </c>
    </row>
    <row r="42" spans="1:90" ht="12.75">
      <c r="A42" s="14">
        <v>1400</v>
      </c>
      <c r="B42" s="13" t="s">
        <v>916</v>
      </c>
      <c r="C42" s="13" t="s">
        <v>1089</v>
      </c>
      <c r="D42" s="13" t="s">
        <v>19</v>
      </c>
      <c r="E42" s="13" t="s">
        <v>237</v>
      </c>
      <c r="F42" s="2" t="s">
        <v>144</v>
      </c>
      <c r="G42" s="2">
        <v>1</v>
      </c>
      <c r="H42" s="2" t="s">
        <v>361</v>
      </c>
      <c r="I42" s="2" t="s">
        <v>421</v>
      </c>
      <c r="J42" s="13" t="s">
        <v>277</v>
      </c>
      <c r="K42" s="2" t="s">
        <v>379</v>
      </c>
      <c r="L42" s="13" t="s">
        <v>345</v>
      </c>
      <c r="M42" s="13" t="s">
        <v>281</v>
      </c>
      <c r="N42" s="2" t="s">
        <v>1331</v>
      </c>
      <c r="O42" s="9">
        <v>9</v>
      </c>
      <c r="P42" s="9"/>
      <c r="Q42" s="9"/>
      <c r="R42" s="26"/>
      <c r="S42" s="26"/>
      <c r="T42" s="26"/>
      <c r="U42" s="47">
        <v>593.5</v>
      </c>
      <c r="V42" s="47">
        <v>65.94444444444444</v>
      </c>
      <c r="X42" s="6">
        <v>5.49537037037037</v>
      </c>
      <c r="AF42" s="22">
        <v>49.5</v>
      </c>
      <c r="AG42">
        <v>5</v>
      </c>
      <c r="AH42">
        <v>10</v>
      </c>
      <c r="AI42">
        <v>0</v>
      </c>
      <c r="AJ42" s="22">
        <v>5.49537037037037</v>
      </c>
      <c r="AU42" s="7"/>
      <c r="AW42" s="7"/>
      <c r="BP42" s="36"/>
      <c r="BS42" s="20"/>
      <c r="BW42" s="19">
        <v>593.5</v>
      </c>
      <c r="BX42" s="19">
        <v>65.94444444444444</v>
      </c>
      <c r="CJ42">
        <v>1400</v>
      </c>
      <c r="CK42" s="2" t="s">
        <v>379</v>
      </c>
      <c r="CL42" t="s">
        <v>895</v>
      </c>
    </row>
    <row r="43" spans="1:89" ht="12.75">
      <c r="A43" s="14">
        <v>1400</v>
      </c>
      <c r="B43" s="13" t="s">
        <v>916</v>
      </c>
      <c r="C43" s="13" t="s">
        <v>1089</v>
      </c>
      <c r="D43" s="13" t="s">
        <v>19</v>
      </c>
      <c r="E43" s="13" t="s">
        <v>237</v>
      </c>
      <c r="F43" s="2" t="s">
        <v>151</v>
      </c>
      <c r="G43" s="2">
        <v>1</v>
      </c>
      <c r="H43" s="2" t="s">
        <v>361</v>
      </c>
      <c r="I43" s="2" t="s">
        <v>723</v>
      </c>
      <c r="J43" s="13" t="s">
        <v>277</v>
      </c>
      <c r="K43" s="2" t="s">
        <v>375</v>
      </c>
      <c r="L43" s="13" t="s">
        <v>345</v>
      </c>
      <c r="M43" s="13" t="s">
        <v>644</v>
      </c>
      <c r="N43" s="2" t="s">
        <v>1327</v>
      </c>
      <c r="O43" s="9">
        <v>9</v>
      </c>
      <c r="P43" s="9"/>
      <c r="Q43" s="9"/>
      <c r="R43" s="26">
        <v>432</v>
      </c>
      <c r="S43" s="26">
        <v>0</v>
      </c>
      <c r="T43" s="26">
        <v>0</v>
      </c>
      <c r="U43" s="47">
        <v>432</v>
      </c>
      <c r="V43" s="47">
        <v>48</v>
      </c>
      <c r="X43" s="6">
        <v>4</v>
      </c>
      <c r="Y43">
        <v>48</v>
      </c>
      <c r="Z43">
        <v>0</v>
      </c>
      <c r="AA43">
        <v>0</v>
      </c>
      <c r="AB43" s="47">
        <v>48</v>
      </c>
      <c r="AG43">
        <v>4</v>
      </c>
      <c r="AH43">
        <v>0</v>
      </c>
      <c r="AI43">
        <v>0</v>
      </c>
      <c r="AJ43" s="22">
        <v>4</v>
      </c>
      <c r="AX43" s="22">
        <v>4</v>
      </c>
      <c r="BS43" s="20"/>
      <c r="BW43" s="19">
        <v>432</v>
      </c>
      <c r="BX43" s="19">
        <v>48</v>
      </c>
      <c r="CJ43">
        <v>1400</v>
      </c>
      <c r="CK43" s="2" t="s">
        <v>375</v>
      </c>
    </row>
    <row r="44" spans="1:89" ht="12.75">
      <c r="A44" s="14">
        <v>1400</v>
      </c>
      <c r="B44" s="13" t="s">
        <v>916</v>
      </c>
      <c r="C44" s="13" t="s">
        <v>1089</v>
      </c>
      <c r="D44" s="13" t="s">
        <v>19</v>
      </c>
      <c r="E44" s="13" t="s">
        <v>237</v>
      </c>
      <c r="F44" s="2" t="s">
        <v>152</v>
      </c>
      <c r="G44" s="2">
        <v>1</v>
      </c>
      <c r="H44" s="2" t="s">
        <v>361</v>
      </c>
      <c r="I44" s="2" t="s">
        <v>424</v>
      </c>
      <c r="J44" s="13" t="s">
        <v>277</v>
      </c>
      <c r="K44" s="2" t="s">
        <v>379</v>
      </c>
      <c r="L44" s="13" t="s">
        <v>345</v>
      </c>
      <c r="M44" s="13" t="s">
        <v>281</v>
      </c>
      <c r="N44" s="2" t="s">
        <v>1253</v>
      </c>
      <c r="O44" s="9">
        <v>2.5</v>
      </c>
      <c r="P44" s="9"/>
      <c r="Q44" s="9"/>
      <c r="R44" s="26">
        <v>165</v>
      </c>
      <c r="S44" s="26">
        <v>0</v>
      </c>
      <c r="T44" s="26">
        <v>0</v>
      </c>
      <c r="U44" s="47">
        <v>165</v>
      </c>
      <c r="V44" s="47">
        <v>66</v>
      </c>
      <c r="W44" s="22"/>
      <c r="X44" s="6">
        <v>5.5</v>
      </c>
      <c r="Y44">
        <v>66</v>
      </c>
      <c r="Z44">
        <v>0</v>
      </c>
      <c r="AA44">
        <v>0</v>
      </c>
      <c r="AB44" s="47">
        <v>66</v>
      </c>
      <c r="AG44">
        <v>5</v>
      </c>
      <c r="AH44">
        <v>10</v>
      </c>
      <c r="AI44">
        <v>0</v>
      </c>
      <c r="AJ44" s="22">
        <v>5.5</v>
      </c>
      <c r="AY44" s="22">
        <v>5.5</v>
      </c>
      <c r="BP44" s="36"/>
      <c r="BS44" s="20"/>
      <c r="BW44" s="19">
        <v>165</v>
      </c>
      <c r="BX44" s="19">
        <v>66</v>
      </c>
      <c r="CJ44">
        <v>1400</v>
      </c>
      <c r="CK44" s="2" t="s">
        <v>379</v>
      </c>
    </row>
    <row r="45" spans="1:89" ht="12.75">
      <c r="A45" s="14">
        <v>1400</v>
      </c>
      <c r="B45" s="13" t="s">
        <v>916</v>
      </c>
      <c r="C45" s="13" t="s">
        <v>1089</v>
      </c>
      <c r="D45" s="13" t="s">
        <v>19</v>
      </c>
      <c r="E45" s="13" t="s">
        <v>237</v>
      </c>
      <c r="F45" s="2" t="s">
        <v>153</v>
      </c>
      <c r="G45" s="2">
        <v>1</v>
      </c>
      <c r="H45" s="2" t="s">
        <v>361</v>
      </c>
      <c r="I45" s="2" t="s">
        <v>1385</v>
      </c>
      <c r="J45" s="13" t="s">
        <v>277</v>
      </c>
      <c r="K45" s="2" t="s">
        <v>371</v>
      </c>
      <c r="L45" s="13" t="s">
        <v>345</v>
      </c>
      <c r="M45" s="13" t="s">
        <v>293</v>
      </c>
      <c r="N45" s="2" t="s">
        <v>465</v>
      </c>
      <c r="O45" s="9">
        <v>2</v>
      </c>
      <c r="P45" s="9"/>
      <c r="Q45" s="9"/>
      <c r="R45" s="26">
        <v>144</v>
      </c>
      <c r="S45" s="26">
        <v>0</v>
      </c>
      <c r="T45" s="26">
        <v>0</v>
      </c>
      <c r="U45" s="47">
        <v>144</v>
      </c>
      <c r="V45" s="47">
        <v>72</v>
      </c>
      <c r="W45" s="22"/>
      <c r="X45" s="6">
        <v>6</v>
      </c>
      <c r="Y45">
        <v>72</v>
      </c>
      <c r="Z45">
        <v>0</v>
      </c>
      <c r="AA45">
        <v>0</v>
      </c>
      <c r="AB45" s="47">
        <v>72</v>
      </c>
      <c r="AG45">
        <v>6</v>
      </c>
      <c r="AH45">
        <v>0</v>
      </c>
      <c r="AI45">
        <v>0</v>
      </c>
      <c r="AJ45" s="22">
        <v>6</v>
      </c>
      <c r="AX45" s="22">
        <v>6</v>
      </c>
      <c r="BP45" s="36"/>
      <c r="BS45" s="20"/>
      <c r="BW45" s="19">
        <v>144</v>
      </c>
      <c r="BX45" s="19">
        <v>72</v>
      </c>
      <c r="CJ45">
        <v>1400</v>
      </c>
      <c r="CK45" s="2" t="s">
        <v>371</v>
      </c>
    </row>
    <row r="46" spans="1:89" ht="12.75">
      <c r="A46" s="14">
        <v>1400</v>
      </c>
      <c r="B46" s="13" t="s">
        <v>916</v>
      </c>
      <c r="C46" s="13" t="s">
        <v>1089</v>
      </c>
      <c r="D46" s="13" t="s">
        <v>19</v>
      </c>
      <c r="E46" s="13" t="s">
        <v>237</v>
      </c>
      <c r="F46" s="2" t="s">
        <v>154</v>
      </c>
      <c r="G46" s="2">
        <v>1</v>
      </c>
      <c r="H46" s="2" t="s">
        <v>361</v>
      </c>
      <c r="I46" s="2" t="s">
        <v>1390</v>
      </c>
      <c r="J46" s="13" t="s">
        <v>277</v>
      </c>
      <c r="K46" s="2" t="s">
        <v>373</v>
      </c>
      <c r="L46" s="13" t="s">
        <v>345</v>
      </c>
      <c r="M46" s="13" t="s">
        <v>650</v>
      </c>
      <c r="N46" s="2" t="s">
        <v>1139</v>
      </c>
      <c r="O46" s="9">
        <v>2</v>
      </c>
      <c r="P46" s="9"/>
      <c r="Q46" s="9"/>
      <c r="R46" s="26">
        <v>108</v>
      </c>
      <c r="S46" s="26">
        <v>0</v>
      </c>
      <c r="T46" s="26">
        <v>0</v>
      </c>
      <c r="U46" s="47">
        <v>108</v>
      </c>
      <c r="V46" s="47">
        <v>54</v>
      </c>
      <c r="W46" s="22"/>
      <c r="X46" s="6">
        <v>4.5</v>
      </c>
      <c r="Y46">
        <v>54</v>
      </c>
      <c r="Z46">
        <v>0</v>
      </c>
      <c r="AA46">
        <v>0</v>
      </c>
      <c r="AB46" s="47">
        <v>54</v>
      </c>
      <c r="AG46">
        <v>4</v>
      </c>
      <c r="AH46">
        <v>10</v>
      </c>
      <c r="AI46">
        <v>0</v>
      </c>
      <c r="AJ46" s="22">
        <v>4.5</v>
      </c>
      <c r="BB46" s="22">
        <v>4.5</v>
      </c>
      <c r="BP46" s="36"/>
      <c r="BS46" s="20"/>
      <c r="BW46" s="19">
        <v>108</v>
      </c>
      <c r="BX46" s="19">
        <v>54</v>
      </c>
      <c r="CJ46">
        <v>1400</v>
      </c>
      <c r="CK46" s="2" t="s">
        <v>373</v>
      </c>
    </row>
    <row r="47" spans="1:89" ht="12.75">
      <c r="A47" s="14">
        <v>1400</v>
      </c>
      <c r="B47" s="13" t="s">
        <v>916</v>
      </c>
      <c r="C47" s="13" t="s">
        <v>1089</v>
      </c>
      <c r="D47" s="13" t="s">
        <v>19</v>
      </c>
      <c r="E47" s="13" t="s">
        <v>237</v>
      </c>
      <c r="F47" s="2" t="s">
        <v>155</v>
      </c>
      <c r="G47" s="2">
        <v>1</v>
      </c>
      <c r="H47" s="2" t="s">
        <v>361</v>
      </c>
      <c r="I47" s="2" t="s">
        <v>617</v>
      </c>
      <c r="J47" s="13" t="s">
        <v>277</v>
      </c>
      <c r="K47" s="2" t="s">
        <v>586</v>
      </c>
      <c r="L47" s="13" t="s">
        <v>345</v>
      </c>
      <c r="M47" s="13" t="s">
        <v>650</v>
      </c>
      <c r="N47" s="2" t="s">
        <v>1140</v>
      </c>
      <c r="O47" s="9"/>
      <c r="P47" s="9">
        <v>9</v>
      </c>
      <c r="Q47" s="9"/>
      <c r="R47" s="26">
        <v>11</v>
      </c>
      <c r="S47" s="26">
        <v>14</v>
      </c>
      <c r="T47" s="26">
        <v>0</v>
      </c>
      <c r="U47" s="47">
        <v>11.7</v>
      </c>
      <c r="V47" s="47"/>
      <c r="W47" s="22">
        <v>26</v>
      </c>
      <c r="X47" s="6"/>
      <c r="AJ47" s="22"/>
      <c r="AK47" s="22">
        <v>2.1666666666666665</v>
      </c>
      <c r="BB47" s="7"/>
      <c r="BP47" s="36"/>
      <c r="BS47" s="20"/>
      <c r="BW47" s="19">
        <v>11.7</v>
      </c>
      <c r="BX47" s="19"/>
      <c r="CJ47">
        <v>1400</v>
      </c>
      <c r="CK47" s="2" t="s">
        <v>586</v>
      </c>
    </row>
    <row r="49" spans="1:89" ht="12.75">
      <c r="A49" s="14">
        <v>1400</v>
      </c>
      <c r="B49" s="13" t="s">
        <v>916</v>
      </c>
      <c r="C49" s="13" t="s">
        <v>1089</v>
      </c>
      <c r="D49" s="13" t="s">
        <v>19</v>
      </c>
      <c r="E49" s="13" t="s">
        <v>237</v>
      </c>
      <c r="F49" s="2" t="s">
        <v>156</v>
      </c>
      <c r="G49" s="2">
        <v>2</v>
      </c>
      <c r="H49" s="2" t="s">
        <v>361</v>
      </c>
      <c r="I49" s="2" t="s">
        <v>722</v>
      </c>
      <c r="J49" s="13" t="s">
        <v>277</v>
      </c>
      <c r="K49" s="2" t="s">
        <v>375</v>
      </c>
      <c r="L49" s="13" t="s">
        <v>345</v>
      </c>
      <c r="M49" s="13" t="s">
        <v>644</v>
      </c>
      <c r="N49" s="2" t="s">
        <v>1173</v>
      </c>
      <c r="O49" s="9">
        <v>0.5</v>
      </c>
      <c r="P49" s="9"/>
      <c r="Q49" s="9"/>
      <c r="R49" s="26">
        <v>30</v>
      </c>
      <c r="S49" s="26">
        <v>0</v>
      </c>
      <c r="T49" s="26">
        <v>0</v>
      </c>
      <c r="U49" s="47">
        <v>30</v>
      </c>
      <c r="V49" s="47">
        <v>60</v>
      </c>
      <c r="W49" s="22"/>
      <c r="X49" s="6">
        <v>5</v>
      </c>
      <c r="Y49">
        <v>60</v>
      </c>
      <c r="Z49">
        <v>0</v>
      </c>
      <c r="AA49">
        <v>0</v>
      </c>
      <c r="AB49" s="47">
        <v>60</v>
      </c>
      <c r="AC49">
        <v>2</v>
      </c>
      <c r="AD49">
        <v>10</v>
      </c>
      <c r="AE49">
        <v>0</v>
      </c>
      <c r="AF49" s="22">
        <v>2.5</v>
      </c>
      <c r="AG49">
        <v>5</v>
      </c>
      <c r="AH49">
        <v>0</v>
      </c>
      <c r="AI49">
        <v>0</v>
      </c>
      <c r="AJ49" s="22">
        <v>5</v>
      </c>
      <c r="BG49" s="22">
        <v>5</v>
      </c>
      <c r="BP49" s="36"/>
      <c r="BS49" s="20"/>
      <c r="BW49" s="19">
        <v>30</v>
      </c>
      <c r="BX49" s="19">
        <v>60</v>
      </c>
      <c r="CJ49">
        <v>1400</v>
      </c>
      <c r="CK49" s="2" t="s">
        <v>375</v>
      </c>
    </row>
    <row r="50" spans="1:89" ht="12.75">
      <c r="A50" s="14">
        <v>1400</v>
      </c>
      <c r="B50" s="13" t="s">
        <v>916</v>
      </c>
      <c r="C50" s="13" t="s">
        <v>1089</v>
      </c>
      <c r="D50" s="13" t="s">
        <v>19</v>
      </c>
      <c r="E50" s="13" t="s">
        <v>237</v>
      </c>
      <c r="F50" s="2" t="s">
        <v>157</v>
      </c>
      <c r="G50" s="2">
        <v>2</v>
      </c>
      <c r="H50" s="2" t="s">
        <v>361</v>
      </c>
      <c r="I50" s="2" t="s">
        <v>955</v>
      </c>
      <c r="J50" s="13" t="s">
        <v>277</v>
      </c>
      <c r="K50" s="2" t="s">
        <v>384</v>
      </c>
      <c r="L50" s="13" t="s">
        <v>345</v>
      </c>
      <c r="M50" s="13" t="s">
        <v>946</v>
      </c>
      <c r="N50" s="2" t="s">
        <v>1190</v>
      </c>
      <c r="O50" s="9">
        <v>1</v>
      </c>
      <c r="P50" s="9"/>
      <c r="Q50" s="9"/>
      <c r="R50" s="26">
        <v>48</v>
      </c>
      <c r="S50" s="26">
        <v>0</v>
      </c>
      <c r="T50" s="26">
        <v>0</v>
      </c>
      <c r="U50" s="47">
        <v>48</v>
      </c>
      <c r="V50" s="47">
        <v>48</v>
      </c>
      <c r="W50" s="22"/>
      <c r="X50" s="6">
        <v>4</v>
      </c>
      <c r="Y50">
        <v>48</v>
      </c>
      <c r="Z50">
        <v>0</v>
      </c>
      <c r="AA50">
        <v>0</v>
      </c>
      <c r="AB50" s="47">
        <v>48</v>
      </c>
      <c r="AC50">
        <v>4</v>
      </c>
      <c r="AD50">
        <v>0</v>
      </c>
      <c r="AE50">
        <v>0</v>
      </c>
      <c r="AF50" s="22">
        <v>4</v>
      </c>
      <c r="AG50">
        <v>4</v>
      </c>
      <c r="AH50">
        <v>0</v>
      </c>
      <c r="AI50">
        <v>0</v>
      </c>
      <c r="AJ50" s="22">
        <v>4</v>
      </c>
      <c r="BE50" s="22">
        <v>4</v>
      </c>
      <c r="BP50" s="36"/>
      <c r="BS50" s="20"/>
      <c r="BW50" s="19">
        <v>48</v>
      </c>
      <c r="BX50" s="19">
        <v>48</v>
      </c>
      <c r="CJ50">
        <v>1400</v>
      </c>
      <c r="CK50" s="2" t="s">
        <v>384</v>
      </c>
    </row>
    <row r="51" spans="1:89" ht="12.75">
      <c r="A51" s="14">
        <v>1400</v>
      </c>
      <c r="B51" s="13" t="s">
        <v>916</v>
      </c>
      <c r="C51" s="13" t="s">
        <v>1089</v>
      </c>
      <c r="D51" s="13" t="s">
        <v>19</v>
      </c>
      <c r="E51" s="13" t="s">
        <v>237</v>
      </c>
      <c r="F51" s="2" t="s">
        <v>158</v>
      </c>
      <c r="G51" s="2">
        <v>2</v>
      </c>
      <c r="H51" s="2" t="s">
        <v>361</v>
      </c>
      <c r="I51" s="2" t="s">
        <v>613</v>
      </c>
      <c r="J51" s="13" t="s">
        <v>277</v>
      </c>
      <c r="K51" s="2" t="s">
        <v>588</v>
      </c>
      <c r="L51" s="13" t="s">
        <v>345</v>
      </c>
      <c r="M51" s="13" t="s">
        <v>946</v>
      </c>
      <c r="N51" s="2" t="s">
        <v>1191</v>
      </c>
      <c r="O51" s="9"/>
      <c r="P51" s="9">
        <v>9</v>
      </c>
      <c r="Q51" s="9"/>
      <c r="R51" s="26">
        <v>10</v>
      </c>
      <c r="S51" s="26">
        <v>16</v>
      </c>
      <c r="T51" s="26">
        <v>0</v>
      </c>
      <c r="U51" s="47">
        <v>10.8</v>
      </c>
      <c r="W51" s="22">
        <v>24</v>
      </c>
      <c r="X51" s="6"/>
      <c r="AB51" s="47"/>
      <c r="AK51" s="22">
        <v>2</v>
      </c>
      <c r="BP51" s="36"/>
      <c r="BS51" s="20"/>
      <c r="BW51" s="19">
        <v>10.8</v>
      </c>
      <c r="CJ51">
        <v>1400</v>
      </c>
      <c r="CK51" s="2" t="s">
        <v>588</v>
      </c>
    </row>
    <row r="53" spans="1:90" ht="12.75">
      <c r="A53" s="14">
        <v>1400</v>
      </c>
      <c r="B53" s="13" t="s">
        <v>916</v>
      </c>
      <c r="C53" s="13" t="s">
        <v>1089</v>
      </c>
      <c r="D53" s="13" t="s">
        <v>19</v>
      </c>
      <c r="E53" s="13" t="s">
        <v>237</v>
      </c>
      <c r="F53" s="2" t="s">
        <v>150</v>
      </c>
      <c r="G53" s="2">
        <v>3</v>
      </c>
      <c r="H53" s="2" t="s">
        <v>361</v>
      </c>
      <c r="I53" s="2" t="s">
        <v>1391</v>
      </c>
      <c r="J53" s="13" t="s">
        <v>277</v>
      </c>
      <c r="K53" s="2" t="s">
        <v>372</v>
      </c>
      <c r="L53" s="13" t="s">
        <v>345</v>
      </c>
      <c r="M53" s="13" t="s">
        <v>650</v>
      </c>
      <c r="N53" s="2" t="s">
        <v>1032</v>
      </c>
      <c r="O53" s="9">
        <v>2</v>
      </c>
      <c r="P53" s="9"/>
      <c r="Q53" s="9"/>
      <c r="R53" s="26">
        <v>21</v>
      </c>
      <c r="S53" s="26">
        <v>12</v>
      </c>
      <c r="T53" s="26">
        <v>0</v>
      </c>
      <c r="U53" s="47">
        <v>21.6</v>
      </c>
      <c r="V53" s="47">
        <v>10.8</v>
      </c>
      <c r="W53" s="22">
        <v>24</v>
      </c>
      <c r="X53" s="6">
        <v>0.9</v>
      </c>
      <c r="AB53" s="47"/>
      <c r="AC53">
        <v>1</v>
      </c>
      <c r="AD53">
        <v>16</v>
      </c>
      <c r="AE53">
        <v>0</v>
      </c>
      <c r="AF53" s="22">
        <v>1.8</v>
      </c>
      <c r="AJ53" s="22">
        <v>0.9</v>
      </c>
      <c r="AK53" s="22">
        <v>2</v>
      </c>
      <c r="BB53" s="7"/>
      <c r="BG53" s="22">
        <v>0.9</v>
      </c>
      <c r="BP53" s="36"/>
      <c r="BS53" s="20"/>
      <c r="BW53" s="19">
        <v>21.6</v>
      </c>
      <c r="BX53" s="19">
        <v>10.8</v>
      </c>
      <c r="CJ53">
        <v>1400</v>
      </c>
      <c r="CK53" s="2" t="s">
        <v>372</v>
      </c>
      <c r="CL53" t="s">
        <v>900</v>
      </c>
    </row>
    <row r="55" spans="1:89" ht="12.75">
      <c r="A55" s="14">
        <v>1400</v>
      </c>
      <c r="B55" s="13" t="s">
        <v>916</v>
      </c>
      <c r="C55" s="13" t="s">
        <v>1089</v>
      </c>
      <c r="D55" s="13" t="s">
        <v>19</v>
      </c>
      <c r="E55" s="13" t="s">
        <v>237</v>
      </c>
      <c r="F55" s="2" t="s">
        <v>163</v>
      </c>
      <c r="G55" s="2"/>
      <c r="H55" s="2" t="s">
        <v>361</v>
      </c>
      <c r="I55" t="s">
        <v>1389</v>
      </c>
      <c r="J55" s="13" t="s">
        <v>277</v>
      </c>
      <c r="K55" s="2" t="s">
        <v>371</v>
      </c>
      <c r="L55" s="13" t="s">
        <v>345</v>
      </c>
      <c r="M55" s="13" t="s">
        <v>293</v>
      </c>
      <c r="N55" s="2" t="s">
        <v>1115</v>
      </c>
      <c r="O55" s="9">
        <v>4</v>
      </c>
      <c r="P55" s="9"/>
      <c r="Q55" s="9"/>
      <c r="R55" s="26">
        <v>192</v>
      </c>
      <c r="S55" s="26">
        <v>0</v>
      </c>
      <c r="T55" s="26">
        <v>0</v>
      </c>
      <c r="U55" s="47">
        <v>192</v>
      </c>
      <c r="V55" s="47">
        <v>48</v>
      </c>
      <c r="W55" s="22"/>
      <c r="X55" s="6">
        <v>4</v>
      </c>
      <c r="AB55" s="47"/>
      <c r="AF55" s="22"/>
      <c r="AG55">
        <v>4</v>
      </c>
      <c r="AH55">
        <v>0</v>
      </c>
      <c r="AI55">
        <v>0</v>
      </c>
      <c r="AJ55" s="22">
        <v>4</v>
      </c>
      <c r="BD55" s="22">
        <v>4</v>
      </c>
      <c r="BS55" s="20"/>
      <c r="BW55" s="19">
        <v>192</v>
      </c>
      <c r="BX55" s="19">
        <v>48</v>
      </c>
      <c r="CJ55">
        <v>1400</v>
      </c>
      <c r="CK55" s="2" t="s">
        <v>371</v>
      </c>
    </row>
    <row r="57" spans="1:89" ht="12.75">
      <c r="A57" s="14">
        <v>1400</v>
      </c>
      <c r="B57" s="13" t="s">
        <v>916</v>
      </c>
      <c r="C57" s="13" t="s">
        <v>1089</v>
      </c>
      <c r="D57" s="13" t="s">
        <v>19</v>
      </c>
      <c r="E57" s="13" t="s">
        <v>237</v>
      </c>
      <c r="F57" s="2" t="s">
        <v>165</v>
      </c>
      <c r="G57" s="2"/>
      <c r="H57" s="2" t="s">
        <v>361</v>
      </c>
      <c r="I57" t="s">
        <v>1055</v>
      </c>
      <c r="J57" s="13" t="s">
        <v>277</v>
      </c>
      <c r="K57" s="2" t="s">
        <v>385</v>
      </c>
      <c r="L57" s="13" t="s">
        <v>345</v>
      </c>
      <c r="M57" s="13" t="s">
        <v>1013</v>
      </c>
      <c r="N57" s="2" t="s">
        <v>1115</v>
      </c>
      <c r="O57" s="9">
        <v>4</v>
      </c>
      <c r="P57" s="9"/>
      <c r="Q57" s="9"/>
      <c r="R57" s="26">
        <v>177</v>
      </c>
      <c r="S57" s="26">
        <v>12</v>
      </c>
      <c r="T57" s="26">
        <v>0</v>
      </c>
      <c r="U57" s="47">
        <v>177.6</v>
      </c>
      <c r="V57" s="47">
        <v>44.4</v>
      </c>
      <c r="X57" s="6">
        <v>3.7</v>
      </c>
      <c r="AB57" s="47"/>
      <c r="AC57">
        <v>14</v>
      </c>
      <c r="AD57">
        <v>16</v>
      </c>
      <c r="AE57">
        <v>0</v>
      </c>
      <c r="AF57" s="22">
        <v>14.8</v>
      </c>
      <c r="AG57">
        <v>3</v>
      </c>
      <c r="AH57">
        <v>14</v>
      </c>
      <c r="AI57">
        <v>0</v>
      </c>
      <c r="AJ57" s="22">
        <v>3.7</v>
      </c>
      <c r="AK57" s="22"/>
      <c r="BD57" s="22">
        <v>3.7</v>
      </c>
      <c r="BG57" s="7"/>
      <c r="BP57" s="36"/>
      <c r="BS57" s="20"/>
      <c r="BW57" s="19">
        <v>177.6</v>
      </c>
      <c r="BX57" s="19">
        <v>44.4</v>
      </c>
      <c r="CJ57">
        <v>1400</v>
      </c>
      <c r="CK57" s="2" t="s">
        <v>385</v>
      </c>
    </row>
    <row r="59" spans="1:90" ht="12.75">
      <c r="A59" s="14">
        <v>1401</v>
      </c>
      <c r="B59" s="13" t="s">
        <v>831</v>
      </c>
      <c r="C59" s="13" t="s">
        <v>1089</v>
      </c>
      <c r="D59" s="13" t="s">
        <v>19</v>
      </c>
      <c r="E59" s="13" t="s">
        <v>240</v>
      </c>
      <c r="F59" s="2" t="s">
        <v>166</v>
      </c>
      <c r="G59" s="2">
        <v>1</v>
      </c>
      <c r="H59" s="2" t="s">
        <v>361</v>
      </c>
      <c r="I59" s="2" t="s">
        <v>340</v>
      </c>
      <c r="J59" s="13" t="s">
        <v>277</v>
      </c>
      <c r="K59" s="2" t="s">
        <v>389</v>
      </c>
      <c r="L59" s="13" t="s">
        <v>1105</v>
      </c>
      <c r="M59" s="13" t="s">
        <v>1022</v>
      </c>
      <c r="N59" s="2" t="s">
        <v>1325</v>
      </c>
      <c r="O59" s="9">
        <v>7</v>
      </c>
      <c r="P59" s="9"/>
      <c r="Q59" s="9"/>
      <c r="R59" s="26"/>
      <c r="S59" s="26"/>
      <c r="T59" s="26"/>
      <c r="U59" s="47">
        <v>1243.2000000000003</v>
      </c>
      <c r="V59" s="47">
        <v>177.60000000000002</v>
      </c>
      <c r="W59" s="22">
        <v>84.57142857142858</v>
      </c>
      <c r="X59" s="6">
        <v>14.8</v>
      </c>
      <c r="AG59">
        <v>14</v>
      </c>
      <c r="AH59">
        <v>16</v>
      </c>
      <c r="AI59">
        <v>0</v>
      </c>
      <c r="AJ59" s="22">
        <v>14.8</v>
      </c>
      <c r="AK59" s="22">
        <v>7.047619047619048</v>
      </c>
      <c r="AU59" s="22">
        <v>14.8</v>
      </c>
      <c r="BP59" s="36"/>
      <c r="BS59" s="20"/>
      <c r="BW59" s="19">
        <v>1243.2000000000003</v>
      </c>
      <c r="BX59" s="19">
        <v>177.60000000000005</v>
      </c>
      <c r="CJ59">
        <v>1401</v>
      </c>
      <c r="CK59" s="2" t="s">
        <v>389</v>
      </c>
      <c r="CL59" t="s">
        <v>5</v>
      </c>
    </row>
    <row r="60" spans="1:90" ht="12.75">
      <c r="A60" s="14">
        <v>1401</v>
      </c>
      <c r="B60" s="13" t="s">
        <v>831</v>
      </c>
      <c r="C60" s="13" t="s">
        <v>1089</v>
      </c>
      <c r="D60" s="13" t="s">
        <v>19</v>
      </c>
      <c r="E60" s="13" t="s">
        <v>240</v>
      </c>
      <c r="F60" s="2" t="s">
        <v>167</v>
      </c>
      <c r="G60" s="2">
        <v>1</v>
      </c>
      <c r="H60" s="2" t="s">
        <v>361</v>
      </c>
      <c r="I60" s="2" t="s">
        <v>709</v>
      </c>
      <c r="J60" s="13" t="s">
        <v>277</v>
      </c>
      <c r="K60" s="2" t="s">
        <v>377</v>
      </c>
      <c r="L60" s="13" t="s">
        <v>343</v>
      </c>
      <c r="M60" s="13" t="s">
        <v>655</v>
      </c>
      <c r="N60" s="2" t="s">
        <v>6</v>
      </c>
      <c r="O60" s="9">
        <v>7</v>
      </c>
      <c r="P60" s="9"/>
      <c r="Q60" s="9"/>
      <c r="R60" s="26"/>
      <c r="S60" s="26"/>
      <c r="T60" s="26"/>
      <c r="U60" s="47">
        <v>840</v>
      </c>
      <c r="V60" s="47">
        <v>120</v>
      </c>
      <c r="W60" s="22">
        <v>57.142857142857146</v>
      </c>
      <c r="X60" s="6">
        <v>10</v>
      </c>
      <c r="Y60">
        <v>120</v>
      </c>
      <c r="Z60">
        <v>0</v>
      </c>
      <c r="AA60">
        <v>0</v>
      </c>
      <c r="AB60" s="47">
        <v>120</v>
      </c>
      <c r="AG60">
        <v>10</v>
      </c>
      <c r="AH60">
        <v>0</v>
      </c>
      <c r="AI60">
        <v>0</v>
      </c>
      <c r="AJ60" s="22">
        <v>10</v>
      </c>
      <c r="AK60" s="22">
        <v>4.761904761904762</v>
      </c>
      <c r="AU60" s="7"/>
      <c r="AV60" s="7"/>
      <c r="BP60" s="36"/>
      <c r="BS60" s="20"/>
      <c r="BW60" s="19">
        <v>840</v>
      </c>
      <c r="BX60" s="19">
        <v>120</v>
      </c>
      <c r="CJ60">
        <v>1401</v>
      </c>
      <c r="CK60" s="2" t="s">
        <v>377</v>
      </c>
      <c r="CL60" t="s">
        <v>892</v>
      </c>
    </row>
    <row r="61" spans="1:89" ht="12.75">
      <c r="A61" s="14">
        <v>1401</v>
      </c>
      <c r="B61" s="13" t="s">
        <v>831</v>
      </c>
      <c r="C61" s="13" t="s">
        <v>1089</v>
      </c>
      <c r="D61" s="13" t="s">
        <v>19</v>
      </c>
      <c r="E61" s="13" t="s">
        <v>240</v>
      </c>
      <c r="F61" s="2" t="s">
        <v>176</v>
      </c>
      <c r="G61" s="2">
        <v>1</v>
      </c>
      <c r="H61" s="2" t="s">
        <v>361</v>
      </c>
      <c r="I61" s="2" t="s">
        <v>341</v>
      </c>
      <c r="J61" s="13" t="s">
        <v>277</v>
      </c>
      <c r="K61" s="2" t="s">
        <v>389</v>
      </c>
      <c r="L61" s="13" t="s">
        <v>1105</v>
      </c>
      <c r="M61" s="13" t="s">
        <v>1022</v>
      </c>
      <c r="N61" s="2" t="s">
        <v>1254</v>
      </c>
      <c r="O61" s="9">
        <v>2.5</v>
      </c>
      <c r="P61" s="9"/>
      <c r="Q61" s="9"/>
      <c r="R61" s="26">
        <v>444</v>
      </c>
      <c r="S61" s="26">
        <v>0</v>
      </c>
      <c r="T61" s="26">
        <v>0</v>
      </c>
      <c r="U61" s="47">
        <v>444</v>
      </c>
      <c r="V61" s="47">
        <v>177.6</v>
      </c>
      <c r="X61" s="6">
        <v>14.8</v>
      </c>
      <c r="AG61">
        <v>14</v>
      </c>
      <c r="AH61">
        <v>16</v>
      </c>
      <c r="AI61">
        <v>0</v>
      </c>
      <c r="AJ61" s="22">
        <v>14.8</v>
      </c>
      <c r="AK61" s="22"/>
      <c r="AU61" s="22">
        <v>14.8</v>
      </c>
      <c r="AY61" s="22">
        <v>14.8</v>
      </c>
      <c r="BS61" s="20"/>
      <c r="BW61" s="19">
        <v>444</v>
      </c>
      <c r="BX61" s="19">
        <v>177.6</v>
      </c>
      <c r="CJ61">
        <v>1401</v>
      </c>
      <c r="CK61" s="2" t="s">
        <v>389</v>
      </c>
    </row>
    <row r="62" spans="1:89" ht="12.75">
      <c r="A62" s="14">
        <v>1401</v>
      </c>
      <c r="B62" s="13" t="s">
        <v>831</v>
      </c>
      <c r="C62" s="13" t="s">
        <v>1089</v>
      </c>
      <c r="D62" s="13" t="s">
        <v>19</v>
      </c>
      <c r="E62" s="13" t="s">
        <v>240</v>
      </c>
      <c r="F62" s="2" t="s">
        <v>177</v>
      </c>
      <c r="G62" s="2">
        <v>1</v>
      </c>
      <c r="H62" s="2" t="s">
        <v>361</v>
      </c>
      <c r="I62" s="2" t="s">
        <v>796</v>
      </c>
      <c r="J62" s="13" t="s">
        <v>277</v>
      </c>
      <c r="K62" s="2" t="s">
        <v>380</v>
      </c>
      <c r="L62" s="13" t="s">
        <v>345</v>
      </c>
      <c r="M62" s="13" t="s">
        <v>646</v>
      </c>
      <c r="N62" s="2" t="s">
        <v>465</v>
      </c>
      <c r="O62" s="9">
        <v>2</v>
      </c>
      <c r="P62" s="9"/>
      <c r="Q62" s="9"/>
      <c r="R62" s="26">
        <v>144</v>
      </c>
      <c r="S62" s="26">
        <v>0</v>
      </c>
      <c r="T62" s="26">
        <v>0</v>
      </c>
      <c r="U62" s="47">
        <v>144</v>
      </c>
      <c r="V62" s="47">
        <v>72</v>
      </c>
      <c r="X62" s="6">
        <v>6</v>
      </c>
      <c r="Y62">
        <v>72</v>
      </c>
      <c r="Z62">
        <v>0</v>
      </c>
      <c r="AA62">
        <v>0</v>
      </c>
      <c r="AB62" s="47">
        <v>72</v>
      </c>
      <c r="AG62">
        <v>6</v>
      </c>
      <c r="AH62">
        <v>0</v>
      </c>
      <c r="AI62">
        <v>0</v>
      </c>
      <c r="AJ62" s="22">
        <v>6</v>
      </c>
      <c r="AK62" s="22"/>
      <c r="AV62" s="7"/>
      <c r="AW62" s="7"/>
      <c r="AX62" s="22">
        <v>6</v>
      </c>
      <c r="BD62" s="7"/>
      <c r="BE62" s="16"/>
      <c r="BF62" s="16"/>
      <c r="BP62" s="36"/>
      <c r="BS62" s="20"/>
      <c r="BW62" s="19">
        <v>144</v>
      </c>
      <c r="BX62" s="19">
        <v>72</v>
      </c>
      <c r="CJ62">
        <v>1401</v>
      </c>
      <c r="CK62" s="2" t="s">
        <v>380</v>
      </c>
    </row>
    <row r="64" spans="1:89" ht="12.75">
      <c r="A64" s="14">
        <v>1401</v>
      </c>
      <c r="B64" s="13" t="s">
        <v>831</v>
      </c>
      <c r="C64" s="13" t="s">
        <v>1089</v>
      </c>
      <c r="D64" s="13" t="s">
        <v>19</v>
      </c>
      <c r="E64" s="13" t="s">
        <v>240</v>
      </c>
      <c r="F64" s="2" t="s">
        <v>178</v>
      </c>
      <c r="G64" s="2">
        <v>2</v>
      </c>
      <c r="H64" s="2" t="s">
        <v>361</v>
      </c>
      <c r="I64" s="2" t="s">
        <v>1383</v>
      </c>
      <c r="J64" s="13" t="s">
        <v>277</v>
      </c>
      <c r="K64" s="2" t="s">
        <v>371</v>
      </c>
      <c r="L64" s="13" t="s">
        <v>345</v>
      </c>
      <c r="M64" s="13" t="s">
        <v>293</v>
      </c>
      <c r="N64" s="2" t="s">
        <v>1196</v>
      </c>
      <c r="O64" s="9">
        <v>1</v>
      </c>
      <c r="P64" s="9"/>
      <c r="Q64" s="9"/>
      <c r="R64" s="26">
        <v>60</v>
      </c>
      <c r="S64" s="26">
        <v>0</v>
      </c>
      <c r="T64" s="26">
        <v>0</v>
      </c>
      <c r="U64" s="47">
        <v>60</v>
      </c>
      <c r="V64" s="47">
        <v>60</v>
      </c>
      <c r="X64" s="6">
        <v>5</v>
      </c>
      <c r="Y64">
        <v>60</v>
      </c>
      <c r="Z64">
        <v>0</v>
      </c>
      <c r="AA64">
        <v>0</v>
      </c>
      <c r="AB64" s="47">
        <v>60</v>
      </c>
      <c r="AC64">
        <v>5</v>
      </c>
      <c r="AF64" s="22">
        <v>5</v>
      </c>
      <c r="AG64">
        <v>5</v>
      </c>
      <c r="AH64">
        <v>0</v>
      </c>
      <c r="AI64">
        <v>0</v>
      </c>
      <c r="AJ64" s="22">
        <v>5</v>
      </c>
      <c r="AK64" s="22"/>
      <c r="BE64" s="22">
        <v>5</v>
      </c>
      <c r="BP64" s="36"/>
      <c r="BS64" s="20"/>
      <c r="BW64" s="19">
        <v>60</v>
      </c>
      <c r="BX64" s="19">
        <v>60</v>
      </c>
      <c r="CJ64">
        <v>1401</v>
      </c>
      <c r="CK64" s="2" t="s">
        <v>371</v>
      </c>
    </row>
    <row r="66" spans="1:90" ht="12.75">
      <c r="A66" s="14">
        <v>1401</v>
      </c>
      <c r="B66" s="13" t="s">
        <v>831</v>
      </c>
      <c r="C66" s="13" t="s">
        <v>1089</v>
      </c>
      <c r="D66" s="13" t="s">
        <v>19</v>
      </c>
      <c r="E66" s="13" t="s">
        <v>241</v>
      </c>
      <c r="F66" s="2" t="s">
        <v>172</v>
      </c>
      <c r="G66" s="2">
        <v>3</v>
      </c>
      <c r="H66" s="2" t="s">
        <v>361</v>
      </c>
      <c r="I66" t="s">
        <v>431</v>
      </c>
      <c r="J66" s="13" t="s">
        <v>277</v>
      </c>
      <c r="K66" s="2" t="s">
        <v>367</v>
      </c>
      <c r="L66" s="13" t="s">
        <v>345</v>
      </c>
      <c r="M66" s="13" t="s">
        <v>6</v>
      </c>
      <c r="N66" s="2" t="s">
        <v>1030</v>
      </c>
      <c r="O66" s="9">
        <v>2</v>
      </c>
      <c r="P66" s="9"/>
      <c r="Q66" s="9"/>
      <c r="R66" s="26">
        <v>21</v>
      </c>
      <c r="S66" s="26">
        <v>12</v>
      </c>
      <c r="T66" s="26">
        <v>0</v>
      </c>
      <c r="U66" s="47">
        <v>21.6</v>
      </c>
      <c r="V66" s="47">
        <v>10.8</v>
      </c>
      <c r="W66" s="22">
        <v>24</v>
      </c>
      <c r="X66" s="6">
        <v>0.9</v>
      </c>
      <c r="AC66">
        <v>1</v>
      </c>
      <c r="AD66">
        <v>16</v>
      </c>
      <c r="AE66">
        <v>0</v>
      </c>
      <c r="AF66" s="22">
        <v>1.8</v>
      </c>
      <c r="AJ66" s="22">
        <v>0.9</v>
      </c>
      <c r="AK66" s="22">
        <v>2</v>
      </c>
      <c r="AX66" s="7"/>
      <c r="AY66" s="16"/>
      <c r="AZ66" s="16"/>
      <c r="BG66" s="22">
        <v>0.9</v>
      </c>
      <c r="BP66" s="36"/>
      <c r="BS66" s="20"/>
      <c r="BW66" s="19">
        <v>21.6</v>
      </c>
      <c r="BX66" s="19">
        <v>10.8</v>
      </c>
      <c r="CJ66">
        <v>1401</v>
      </c>
      <c r="CK66" s="2" t="s">
        <v>367</v>
      </c>
      <c r="CL66" t="s">
        <v>57</v>
      </c>
    </row>
    <row r="67" spans="1:90" ht="12.75">
      <c r="A67" s="14">
        <v>1401</v>
      </c>
      <c r="B67" s="13" t="s">
        <v>831</v>
      </c>
      <c r="C67" s="13" t="s">
        <v>1089</v>
      </c>
      <c r="D67" s="13" t="s">
        <v>19</v>
      </c>
      <c r="E67" s="13" t="s">
        <v>241</v>
      </c>
      <c r="F67" s="2" t="s">
        <v>173</v>
      </c>
      <c r="G67" s="2">
        <v>3</v>
      </c>
      <c r="H67" s="2" t="s">
        <v>361</v>
      </c>
      <c r="I67" t="s">
        <v>427</v>
      </c>
      <c r="J67" s="13" t="s">
        <v>277</v>
      </c>
      <c r="K67" s="2" t="s">
        <v>385</v>
      </c>
      <c r="L67" s="13" t="s">
        <v>345</v>
      </c>
      <c r="M67" s="13" t="s">
        <v>1013</v>
      </c>
      <c r="N67" s="2" t="s">
        <v>1123</v>
      </c>
      <c r="O67" s="9">
        <v>25</v>
      </c>
      <c r="P67" s="9"/>
      <c r="Q67" s="9"/>
      <c r="R67" s="26"/>
      <c r="S67" s="26"/>
      <c r="T67" s="26"/>
      <c r="U67" s="47">
        <v>1065</v>
      </c>
      <c r="V67" s="47">
        <v>42.6</v>
      </c>
      <c r="X67" s="6">
        <v>3.55</v>
      </c>
      <c r="AF67" s="22"/>
      <c r="AG67">
        <v>3</v>
      </c>
      <c r="AH67">
        <v>11</v>
      </c>
      <c r="AI67">
        <v>0</v>
      </c>
      <c r="AJ67" s="22">
        <v>3.55</v>
      </c>
      <c r="AK67" s="22"/>
      <c r="BB67" s="7"/>
      <c r="BC67" s="22">
        <v>3.55</v>
      </c>
      <c r="BP67" s="36"/>
      <c r="BS67" s="20"/>
      <c r="BW67" s="19">
        <v>1065</v>
      </c>
      <c r="BX67" s="19">
        <v>42.6</v>
      </c>
      <c r="CJ67">
        <v>1401</v>
      </c>
      <c r="CK67" s="2" t="s">
        <v>385</v>
      </c>
      <c r="CL67" t="s">
        <v>63</v>
      </c>
    </row>
    <row r="68" spans="1:89" ht="12.75">
      <c r="A68" s="14">
        <v>1401</v>
      </c>
      <c r="B68" s="13" t="s">
        <v>831</v>
      </c>
      <c r="C68" s="13" t="s">
        <v>1089</v>
      </c>
      <c r="D68" s="13" t="s">
        <v>19</v>
      </c>
      <c r="E68" s="13" t="s">
        <v>241</v>
      </c>
      <c r="F68" s="2" t="s">
        <v>174</v>
      </c>
      <c r="G68" s="2">
        <v>3</v>
      </c>
      <c r="H68" s="2" t="s">
        <v>361</v>
      </c>
      <c r="I68" t="s">
        <v>433</v>
      </c>
      <c r="J68" s="13" t="s">
        <v>277</v>
      </c>
      <c r="K68" s="2" t="s">
        <v>393</v>
      </c>
      <c r="L68" s="13" t="s">
        <v>345</v>
      </c>
      <c r="M68" s="13" t="s">
        <v>1284</v>
      </c>
      <c r="N68" s="2" t="s">
        <v>1123</v>
      </c>
      <c r="O68" s="9">
        <v>25</v>
      </c>
      <c r="P68" s="9"/>
      <c r="Q68" s="9"/>
      <c r="R68" s="26"/>
      <c r="S68" s="26"/>
      <c r="T68" s="26"/>
      <c r="U68" s="47">
        <v>1065</v>
      </c>
      <c r="V68" s="47">
        <v>42.6</v>
      </c>
      <c r="X68" s="6">
        <v>3.55</v>
      </c>
      <c r="AF68" s="22"/>
      <c r="AG68">
        <v>3</v>
      </c>
      <c r="AH68">
        <v>11</v>
      </c>
      <c r="AI68">
        <v>0</v>
      </c>
      <c r="AJ68" s="22">
        <v>3.55</v>
      </c>
      <c r="AK68" s="22"/>
      <c r="BB68" s="7"/>
      <c r="BC68" s="22">
        <v>3.55</v>
      </c>
      <c r="BP68" s="36"/>
      <c r="BS68" s="20"/>
      <c r="BW68" s="19">
        <v>1065</v>
      </c>
      <c r="BX68" s="19">
        <v>42.6</v>
      </c>
      <c r="CJ68">
        <v>1401</v>
      </c>
      <c r="CK68" s="2" t="s">
        <v>393</v>
      </c>
    </row>
    <row r="70" spans="1:90" ht="12.75">
      <c r="A70" s="14">
        <v>1401</v>
      </c>
      <c r="B70" s="13" t="s">
        <v>916</v>
      </c>
      <c r="C70" s="13" t="s">
        <v>1089</v>
      </c>
      <c r="D70" s="13" t="s">
        <v>39</v>
      </c>
      <c r="E70" s="13" t="s">
        <v>238</v>
      </c>
      <c r="F70" s="2" t="s">
        <v>187</v>
      </c>
      <c r="G70" s="2">
        <v>1</v>
      </c>
      <c r="H70" s="2" t="s">
        <v>361</v>
      </c>
      <c r="I70" t="s">
        <v>428</v>
      </c>
      <c r="J70" s="13" t="s">
        <v>277</v>
      </c>
      <c r="K70" s="2" t="s">
        <v>363</v>
      </c>
      <c r="L70" s="13" t="s">
        <v>345</v>
      </c>
      <c r="M70" s="13" t="s">
        <v>269</v>
      </c>
      <c r="N70" s="2" t="s">
        <v>1325</v>
      </c>
      <c r="O70" s="9">
        <v>9.5</v>
      </c>
      <c r="P70" s="9"/>
      <c r="Q70" s="9"/>
      <c r="R70" s="26"/>
      <c r="S70" s="26"/>
      <c r="T70" s="26"/>
      <c r="U70" s="47">
        <v>632</v>
      </c>
      <c r="V70" s="47">
        <v>66.52631578947368</v>
      </c>
      <c r="X70" s="6">
        <v>5.543859649122807</v>
      </c>
      <c r="AB70" s="47"/>
      <c r="AF70" s="22">
        <v>52</v>
      </c>
      <c r="AG70">
        <v>5</v>
      </c>
      <c r="AH70">
        <v>10</v>
      </c>
      <c r="AI70">
        <v>0</v>
      </c>
      <c r="AJ70" s="22">
        <v>5.543859649122807</v>
      </c>
      <c r="AK70" s="22"/>
      <c r="BG70" s="7"/>
      <c r="BP70" s="36"/>
      <c r="BS70" s="20"/>
      <c r="BW70" s="19">
        <v>632</v>
      </c>
      <c r="BX70" s="19">
        <v>66.52631578947368</v>
      </c>
      <c r="CJ70">
        <v>1401</v>
      </c>
      <c r="CK70" s="2" t="s">
        <v>363</v>
      </c>
      <c r="CL70" t="s">
        <v>56</v>
      </c>
    </row>
    <row r="71" spans="1:89" ht="12.75">
      <c r="A71" s="14">
        <v>1401</v>
      </c>
      <c r="B71" s="13" t="s">
        <v>916</v>
      </c>
      <c r="C71" s="13" t="s">
        <v>1089</v>
      </c>
      <c r="D71" s="13" t="s">
        <v>39</v>
      </c>
      <c r="E71" s="13" t="s">
        <v>238</v>
      </c>
      <c r="F71" s="2" t="s">
        <v>188</v>
      </c>
      <c r="G71" s="2">
        <v>1</v>
      </c>
      <c r="H71" s="2" t="s">
        <v>361</v>
      </c>
      <c r="I71" t="s">
        <v>423</v>
      </c>
      <c r="J71" s="13" t="s">
        <v>277</v>
      </c>
      <c r="K71" s="2" t="s">
        <v>375</v>
      </c>
      <c r="L71" s="13" t="s">
        <v>345</v>
      </c>
      <c r="M71" s="13" t="s">
        <v>644</v>
      </c>
      <c r="N71" s="2" t="s">
        <v>1325</v>
      </c>
      <c r="O71" s="9">
        <v>9.5</v>
      </c>
      <c r="P71" s="9"/>
      <c r="Q71" s="9"/>
      <c r="R71" s="26"/>
      <c r="S71" s="26"/>
      <c r="T71" s="26"/>
      <c r="U71" s="47">
        <v>632</v>
      </c>
      <c r="V71" s="47">
        <v>66.52631578947368</v>
      </c>
      <c r="X71" s="6">
        <v>5.543859649122807</v>
      </c>
      <c r="AB71" s="47"/>
      <c r="AF71" s="22">
        <v>52</v>
      </c>
      <c r="AG71">
        <v>5</v>
      </c>
      <c r="AH71">
        <v>10</v>
      </c>
      <c r="AI71">
        <v>0</v>
      </c>
      <c r="AJ71" s="22">
        <v>5.543859649122807</v>
      </c>
      <c r="AK71" s="22"/>
      <c r="BP71" s="36"/>
      <c r="BS71" s="20"/>
      <c r="BW71" s="19">
        <v>632</v>
      </c>
      <c r="BX71" s="19">
        <v>66.52631578947368</v>
      </c>
      <c r="CJ71">
        <v>1401</v>
      </c>
      <c r="CK71" s="2" t="s">
        <v>375</v>
      </c>
    </row>
    <row r="72" spans="1:89" ht="12.75">
      <c r="A72" s="14">
        <v>1401</v>
      </c>
      <c r="B72" s="13" t="s">
        <v>916</v>
      </c>
      <c r="C72" s="13" t="s">
        <v>1089</v>
      </c>
      <c r="D72" s="13" t="s">
        <v>39</v>
      </c>
      <c r="E72" s="13" t="s">
        <v>238</v>
      </c>
      <c r="F72" s="2" t="s">
        <v>192</v>
      </c>
      <c r="G72" s="2">
        <v>1</v>
      </c>
      <c r="H72" s="2" t="s">
        <v>361</v>
      </c>
      <c r="I72" t="s">
        <v>1055</v>
      </c>
      <c r="J72" s="13" t="s">
        <v>277</v>
      </c>
      <c r="K72" s="2" t="s">
        <v>385</v>
      </c>
      <c r="L72" s="13" t="s">
        <v>345</v>
      </c>
      <c r="M72" s="13" t="s">
        <v>1013</v>
      </c>
      <c r="N72" s="2" t="s">
        <v>1329</v>
      </c>
      <c r="O72" s="9">
        <v>9.5</v>
      </c>
      <c r="P72" s="9"/>
      <c r="Q72" s="9"/>
      <c r="R72" s="26">
        <v>456</v>
      </c>
      <c r="S72" s="26">
        <v>0</v>
      </c>
      <c r="T72" s="26">
        <v>0</v>
      </c>
      <c r="U72" s="47">
        <v>456</v>
      </c>
      <c r="V72" s="47">
        <v>48</v>
      </c>
      <c r="X72" s="6">
        <v>4</v>
      </c>
      <c r="AB72" s="47"/>
      <c r="AC72">
        <v>38</v>
      </c>
      <c r="AD72">
        <v>0</v>
      </c>
      <c r="AE72">
        <v>0</v>
      </c>
      <c r="AF72" s="22">
        <v>38</v>
      </c>
      <c r="AG72">
        <v>4</v>
      </c>
      <c r="AH72">
        <v>0</v>
      </c>
      <c r="AI72">
        <v>0</v>
      </c>
      <c r="AJ72" s="22">
        <v>4</v>
      </c>
      <c r="BP72" s="36"/>
      <c r="BS72" s="20"/>
      <c r="BW72" s="19">
        <v>456</v>
      </c>
      <c r="BX72" s="19">
        <v>48</v>
      </c>
      <c r="CJ72">
        <v>1401</v>
      </c>
      <c r="CK72" s="2" t="s">
        <v>385</v>
      </c>
    </row>
    <row r="73" spans="1:89" ht="12.75">
      <c r="A73" s="14">
        <v>1401</v>
      </c>
      <c r="B73" s="13" t="s">
        <v>916</v>
      </c>
      <c r="C73" s="13" t="s">
        <v>1089</v>
      </c>
      <c r="D73" s="13" t="s">
        <v>39</v>
      </c>
      <c r="E73" s="13" t="s">
        <v>238</v>
      </c>
      <c r="F73" s="2" t="s">
        <v>193</v>
      </c>
      <c r="G73" s="2">
        <v>1</v>
      </c>
      <c r="H73" s="2" t="s">
        <v>361</v>
      </c>
      <c r="I73" t="s">
        <v>797</v>
      </c>
      <c r="J73" s="13" t="s">
        <v>277</v>
      </c>
      <c r="K73" s="2" t="s">
        <v>381</v>
      </c>
      <c r="L73" s="13" t="s">
        <v>345</v>
      </c>
      <c r="M73" s="13" t="s">
        <v>646</v>
      </c>
      <c r="N73" s="2" t="s">
        <v>1254</v>
      </c>
      <c r="O73" s="9">
        <v>2</v>
      </c>
      <c r="P73" s="9"/>
      <c r="Q73" s="9"/>
      <c r="R73" s="26">
        <v>132</v>
      </c>
      <c r="S73" s="26">
        <v>0</v>
      </c>
      <c r="T73" s="26">
        <v>0</v>
      </c>
      <c r="U73" s="47">
        <v>132</v>
      </c>
      <c r="V73" s="47">
        <v>66</v>
      </c>
      <c r="X73" s="6">
        <v>5.5</v>
      </c>
      <c r="AB73" s="47"/>
      <c r="AC73">
        <v>11</v>
      </c>
      <c r="AD73">
        <v>0</v>
      </c>
      <c r="AE73">
        <v>0</v>
      </c>
      <c r="AF73" s="22">
        <v>11</v>
      </c>
      <c r="AG73">
        <v>5</v>
      </c>
      <c r="AH73">
        <v>10</v>
      </c>
      <c r="AI73">
        <v>0</v>
      </c>
      <c r="AJ73" s="22">
        <v>5.5</v>
      </c>
      <c r="AY73" s="22">
        <v>5.5</v>
      </c>
      <c r="BG73" s="7"/>
      <c r="BP73" s="36"/>
      <c r="BS73" s="20"/>
      <c r="BW73" s="19">
        <v>132</v>
      </c>
      <c r="BX73" s="19">
        <v>66</v>
      </c>
      <c r="CJ73">
        <v>1401</v>
      </c>
      <c r="CK73" s="2" t="s">
        <v>381</v>
      </c>
    </row>
    <row r="74" spans="1:89" ht="12.75">
      <c r="A74" s="14">
        <v>1401</v>
      </c>
      <c r="B74" s="13" t="s">
        <v>916</v>
      </c>
      <c r="C74" s="13" t="s">
        <v>1089</v>
      </c>
      <c r="D74" s="13" t="s">
        <v>39</v>
      </c>
      <c r="E74" s="13" t="s">
        <v>238</v>
      </c>
      <c r="F74" s="2" t="s">
        <v>194</v>
      </c>
      <c r="G74" s="2">
        <v>1</v>
      </c>
      <c r="H74" s="2" t="s">
        <v>361</v>
      </c>
      <c r="I74" t="s">
        <v>1390</v>
      </c>
      <c r="J74" s="13" t="s">
        <v>277</v>
      </c>
      <c r="K74" s="2" t="s">
        <v>373</v>
      </c>
      <c r="L74" s="13" t="s">
        <v>345</v>
      </c>
      <c r="M74" s="13" t="s">
        <v>650</v>
      </c>
      <c r="N74" s="2" t="s">
        <v>465</v>
      </c>
      <c r="O74" s="9">
        <v>2</v>
      </c>
      <c r="P74" s="9"/>
      <c r="Q74" s="9"/>
      <c r="R74" s="26">
        <v>144</v>
      </c>
      <c r="S74" s="26">
        <v>0</v>
      </c>
      <c r="T74" s="26">
        <v>0</v>
      </c>
      <c r="U74" s="47">
        <v>144</v>
      </c>
      <c r="V74" s="47">
        <v>72</v>
      </c>
      <c r="X74" s="6">
        <v>6</v>
      </c>
      <c r="AB74" s="47"/>
      <c r="AF74" s="22">
        <v>0</v>
      </c>
      <c r="AG74">
        <v>6</v>
      </c>
      <c r="AH74">
        <v>0</v>
      </c>
      <c r="AI74">
        <v>0</v>
      </c>
      <c r="AJ74" s="22">
        <v>6</v>
      </c>
      <c r="AX74" s="22">
        <v>6</v>
      </c>
      <c r="BG74" s="7"/>
      <c r="BP74" s="36"/>
      <c r="BS74" s="20"/>
      <c r="BW74" s="19">
        <v>144</v>
      </c>
      <c r="BX74" s="19">
        <v>72</v>
      </c>
      <c r="CJ74">
        <v>1401</v>
      </c>
      <c r="CK74" s="2" t="s">
        <v>373</v>
      </c>
    </row>
    <row r="75" spans="1:89" ht="12.75">
      <c r="A75" s="14">
        <v>1401</v>
      </c>
      <c r="B75" s="13" t="s">
        <v>916</v>
      </c>
      <c r="C75" s="13" t="s">
        <v>1089</v>
      </c>
      <c r="D75" s="13" t="s">
        <v>39</v>
      </c>
      <c r="E75" s="13" t="s">
        <v>238</v>
      </c>
      <c r="F75" s="2" t="s">
        <v>195</v>
      </c>
      <c r="G75" s="2">
        <v>1</v>
      </c>
      <c r="H75" s="2" t="s">
        <v>361</v>
      </c>
      <c r="I75" t="s">
        <v>1074</v>
      </c>
      <c r="J75" s="13" t="s">
        <v>277</v>
      </c>
      <c r="K75" s="2" t="s">
        <v>385</v>
      </c>
      <c r="L75" s="13" t="s">
        <v>345</v>
      </c>
      <c r="M75" s="13" t="s">
        <v>1013</v>
      </c>
      <c r="N75" s="2" t="s">
        <v>1133</v>
      </c>
      <c r="O75" s="9">
        <v>2</v>
      </c>
      <c r="P75" s="9"/>
      <c r="Q75" s="9"/>
      <c r="R75" s="26">
        <v>88</v>
      </c>
      <c r="S75" s="26">
        <v>16</v>
      </c>
      <c r="T75" s="26">
        <v>0</v>
      </c>
      <c r="U75" s="47">
        <v>88.8</v>
      </c>
      <c r="V75" s="47">
        <v>44.4</v>
      </c>
      <c r="X75" s="6">
        <v>3.7</v>
      </c>
      <c r="AB75" s="47"/>
      <c r="AC75">
        <v>7</v>
      </c>
      <c r="AD75">
        <v>8</v>
      </c>
      <c r="AE75">
        <v>0</v>
      </c>
      <c r="AF75" s="22">
        <v>7.4</v>
      </c>
      <c r="AG75">
        <v>4</v>
      </c>
      <c r="AH75">
        <v>14</v>
      </c>
      <c r="AI75">
        <v>0</v>
      </c>
      <c r="AJ75" s="22">
        <v>3.7</v>
      </c>
      <c r="BB75" s="22">
        <v>3.7</v>
      </c>
      <c r="BP75" s="36"/>
      <c r="BS75" s="20"/>
      <c r="BW75" s="19">
        <v>88.8</v>
      </c>
      <c r="BX75" s="19">
        <v>44.4</v>
      </c>
      <c r="CJ75">
        <v>1401</v>
      </c>
      <c r="CK75" s="2" t="s">
        <v>385</v>
      </c>
    </row>
    <row r="76" spans="1:89" ht="12.75">
      <c r="A76" s="14">
        <v>1401</v>
      </c>
      <c r="B76" s="13" t="s">
        <v>916</v>
      </c>
      <c r="C76" s="13" t="s">
        <v>1089</v>
      </c>
      <c r="D76" s="13" t="s">
        <v>39</v>
      </c>
      <c r="E76" s="13" t="s">
        <v>238</v>
      </c>
      <c r="F76" s="2" t="s">
        <v>196</v>
      </c>
      <c r="G76" s="2">
        <v>1</v>
      </c>
      <c r="H76" s="2" t="s">
        <v>361</v>
      </c>
      <c r="I76" t="s">
        <v>615</v>
      </c>
      <c r="J76" s="13" t="s">
        <v>277</v>
      </c>
      <c r="K76" s="2" t="s">
        <v>589</v>
      </c>
      <c r="L76" s="13" t="s">
        <v>345</v>
      </c>
      <c r="M76" s="13" t="s">
        <v>1013</v>
      </c>
      <c r="N76" s="2" t="s">
        <v>1134</v>
      </c>
      <c r="O76" s="9"/>
      <c r="P76" s="9">
        <v>9</v>
      </c>
      <c r="Q76" s="9"/>
      <c r="R76" s="26">
        <v>10</v>
      </c>
      <c r="S76" s="26">
        <v>16</v>
      </c>
      <c r="T76" s="26">
        <v>0</v>
      </c>
      <c r="U76" s="47">
        <v>10.8</v>
      </c>
      <c r="V76" s="47"/>
      <c r="W76" s="22">
        <v>24</v>
      </c>
      <c r="AB76" s="47"/>
      <c r="AD76">
        <v>18</v>
      </c>
      <c r="AE76">
        <v>0</v>
      </c>
      <c r="AF76" s="22">
        <v>0.9</v>
      </c>
      <c r="AJ76" s="22"/>
      <c r="AK76" s="22">
        <v>2</v>
      </c>
      <c r="AV76" s="7"/>
      <c r="BP76" s="36"/>
      <c r="BS76" s="20"/>
      <c r="BW76" s="19">
        <v>10.8</v>
      </c>
      <c r="CJ76">
        <v>1401</v>
      </c>
      <c r="CK76" s="2" t="s">
        <v>589</v>
      </c>
    </row>
    <row r="78" spans="1:89" ht="12.75">
      <c r="A78" s="14">
        <v>1401</v>
      </c>
      <c r="B78" s="13" t="s">
        <v>916</v>
      </c>
      <c r="C78" s="13" t="s">
        <v>1089</v>
      </c>
      <c r="D78" s="13" t="s">
        <v>39</v>
      </c>
      <c r="E78" s="13" t="s">
        <v>238</v>
      </c>
      <c r="F78" s="2" t="s">
        <v>197</v>
      </c>
      <c r="G78" s="2">
        <v>2</v>
      </c>
      <c r="H78" s="2" t="s">
        <v>361</v>
      </c>
      <c r="I78" t="s">
        <v>411</v>
      </c>
      <c r="J78" s="13" t="s">
        <v>277</v>
      </c>
      <c r="K78" s="2" t="s">
        <v>366</v>
      </c>
      <c r="L78" s="13" t="s">
        <v>343</v>
      </c>
      <c r="M78" s="13" t="s">
        <v>299</v>
      </c>
      <c r="N78" s="2" t="s">
        <v>6</v>
      </c>
      <c r="O78" s="9">
        <v>1</v>
      </c>
      <c r="P78" s="9"/>
      <c r="Q78" s="9"/>
      <c r="R78" s="26">
        <v>51</v>
      </c>
      <c r="S78" s="26">
        <v>12</v>
      </c>
      <c r="T78" s="26">
        <v>0</v>
      </c>
      <c r="U78" s="47">
        <v>51.6</v>
      </c>
      <c r="V78" s="47">
        <v>51.6</v>
      </c>
      <c r="X78" s="6">
        <v>4.3</v>
      </c>
      <c r="Y78">
        <v>51</v>
      </c>
      <c r="Z78">
        <v>12</v>
      </c>
      <c r="AA78">
        <v>0</v>
      </c>
      <c r="AB78" s="47">
        <v>51.6</v>
      </c>
      <c r="AC78">
        <v>4</v>
      </c>
      <c r="AD78">
        <v>6</v>
      </c>
      <c r="AE78">
        <v>0</v>
      </c>
      <c r="AF78" s="22">
        <v>4.3</v>
      </c>
      <c r="AG78">
        <v>4</v>
      </c>
      <c r="AH78">
        <v>6</v>
      </c>
      <c r="AI78">
        <v>0</v>
      </c>
      <c r="AJ78" s="22">
        <v>4.3</v>
      </c>
      <c r="AK78" s="22"/>
      <c r="BP78" s="36"/>
      <c r="BS78" s="20"/>
      <c r="BW78" s="19">
        <v>51.6</v>
      </c>
      <c r="BX78" s="19">
        <v>51.6</v>
      </c>
      <c r="CJ78">
        <v>1401</v>
      </c>
      <c r="CK78" s="2" t="s">
        <v>366</v>
      </c>
    </row>
    <row r="79" spans="1:90" ht="12.75">
      <c r="A79" s="14">
        <v>1401</v>
      </c>
      <c r="B79" s="13" t="s">
        <v>916</v>
      </c>
      <c r="C79" s="13" t="s">
        <v>1089</v>
      </c>
      <c r="D79" s="13" t="s">
        <v>39</v>
      </c>
      <c r="E79" s="13" t="s">
        <v>238</v>
      </c>
      <c r="F79" s="2" t="s">
        <v>191</v>
      </c>
      <c r="G79" s="2">
        <v>2</v>
      </c>
      <c r="H79" s="2" t="s">
        <v>361</v>
      </c>
      <c r="I79" t="s">
        <v>429</v>
      </c>
      <c r="J79" s="13" t="s">
        <v>277</v>
      </c>
      <c r="K79" s="2" t="s">
        <v>367</v>
      </c>
      <c r="L79" s="13" t="s">
        <v>345</v>
      </c>
      <c r="M79" s="13" t="s">
        <v>6</v>
      </c>
      <c r="N79" s="2" t="s">
        <v>1012</v>
      </c>
      <c r="O79" s="9">
        <v>2</v>
      </c>
      <c r="P79" s="5">
        <v>18</v>
      </c>
      <c r="Q79" s="9"/>
      <c r="R79" s="26"/>
      <c r="S79" s="26"/>
      <c r="T79" s="26"/>
      <c r="U79" s="47">
        <v>21.6</v>
      </c>
      <c r="V79" s="47">
        <v>10.8</v>
      </c>
      <c r="W79" s="22">
        <v>24</v>
      </c>
      <c r="X79" s="6">
        <v>0.9</v>
      </c>
      <c r="AB79" s="47"/>
      <c r="AC79">
        <v>1</v>
      </c>
      <c r="AD79">
        <v>16</v>
      </c>
      <c r="AE79">
        <v>0</v>
      </c>
      <c r="AF79" s="22">
        <v>1.8</v>
      </c>
      <c r="AJ79" s="22">
        <v>0.9</v>
      </c>
      <c r="AK79" s="22">
        <v>2</v>
      </c>
      <c r="BB79" s="7"/>
      <c r="BG79" s="22">
        <v>0.9</v>
      </c>
      <c r="BP79" s="36"/>
      <c r="BS79" s="20"/>
      <c r="BW79" s="19">
        <v>21.6</v>
      </c>
      <c r="BX79" s="19">
        <v>10.8</v>
      </c>
      <c r="CJ79">
        <v>1401</v>
      </c>
      <c r="CK79" s="2" t="s">
        <v>367</v>
      </c>
      <c r="CL79" t="s">
        <v>890</v>
      </c>
    </row>
    <row r="81" spans="1:90" ht="12.75">
      <c r="A81" s="18">
        <v>1402</v>
      </c>
      <c r="B81" s="13" t="s">
        <v>831</v>
      </c>
      <c r="C81" s="13" t="s">
        <v>1089</v>
      </c>
      <c r="D81" s="13" t="s">
        <v>39</v>
      </c>
      <c r="E81" s="13" t="s">
        <v>242</v>
      </c>
      <c r="F81" s="35" t="s">
        <v>204</v>
      </c>
      <c r="G81" s="2">
        <v>1</v>
      </c>
      <c r="H81" s="2" t="s">
        <v>361</v>
      </c>
      <c r="I81" s="2" t="s">
        <v>1075</v>
      </c>
      <c r="J81" s="13" t="s">
        <v>277</v>
      </c>
      <c r="K81" s="2" t="s">
        <v>388</v>
      </c>
      <c r="L81" s="13" t="s">
        <v>1105</v>
      </c>
      <c r="M81" s="13" t="s">
        <v>1018</v>
      </c>
      <c r="N81" s="2" t="s">
        <v>1325</v>
      </c>
      <c r="O81" s="9">
        <v>7.5</v>
      </c>
      <c r="P81" s="9"/>
      <c r="Q81" s="9"/>
      <c r="R81" s="26"/>
      <c r="S81" s="26"/>
      <c r="T81" s="26"/>
      <c r="U81" s="47">
        <v>1260</v>
      </c>
      <c r="V81" s="47">
        <v>168</v>
      </c>
      <c r="X81" s="6">
        <v>14</v>
      </c>
      <c r="AB81" s="47"/>
      <c r="AF81" s="22"/>
      <c r="AG81">
        <v>14</v>
      </c>
      <c r="AH81">
        <v>0</v>
      </c>
      <c r="AI81">
        <v>0</v>
      </c>
      <c r="AJ81" s="22">
        <v>14</v>
      </c>
      <c r="AK81" s="22"/>
      <c r="AU81" s="22">
        <v>14</v>
      </c>
      <c r="BG81" s="22"/>
      <c r="BP81" s="36"/>
      <c r="BS81" s="20"/>
      <c r="BW81" s="19">
        <v>1260</v>
      </c>
      <c r="BX81" s="19">
        <v>168</v>
      </c>
      <c r="CJ81">
        <v>1402</v>
      </c>
      <c r="CK81" s="2" t="s">
        <v>388</v>
      </c>
      <c r="CL81" t="s">
        <v>66</v>
      </c>
    </row>
    <row r="82" spans="1:90" ht="12.75">
      <c r="A82" s="18">
        <v>1402</v>
      </c>
      <c r="B82" s="13" t="s">
        <v>831</v>
      </c>
      <c r="C82" s="13" t="s">
        <v>1089</v>
      </c>
      <c r="D82" s="13" t="s">
        <v>39</v>
      </c>
      <c r="E82" s="13" t="s">
        <v>242</v>
      </c>
      <c r="F82" s="35" t="s">
        <v>205</v>
      </c>
      <c r="G82" s="2">
        <v>1</v>
      </c>
      <c r="H82" s="2" t="s">
        <v>361</v>
      </c>
      <c r="I82" s="2" t="s">
        <v>1351</v>
      </c>
      <c r="J82" s="13" t="s">
        <v>277</v>
      </c>
      <c r="K82" s="2" t="s">
        <v>394</v>
      </c>
      <c r="L82" s="13" t="s">
        <v>343</v>
      </c>
      <c r="M82" s="13" t="s">
        <v>1287</v>
      </c>
      <c r="N82" s="2" t="s">
        <v>1331</v>
      </c>
      <c r="O82" s="9">
        <v>7.5</v>
      </c>
      <c r="P82" s="9"/>
      <c r="Q82" s="9"/>
      <c r="R82" s="26"/>
      <c r="S82" s="26"/>
      <c r="T82" s="26"/>
      <c r="U82" s="47">
        <v>855</v>
      </c>
      <c r="V82" s="47">
        <v>114</v>
      </c>
      <c r="X82" s="6">
        <v>9.5</v>
      </c>
      <c r="AB82" s="47"/>
      <c r="AF82" s="22"/>
      <c r="AG82">
        <v>9</v>
      </c>
      <c r="AH82">
        <v>10</v>
      </c>
      <c r="AI82">
        <v>0</v>
      </c>
      <c r="AJ82" s="22">
        <v>9.5</v>
      </c>
      <c r="AK82" s="22"/>
      <c r="BG82" s="22"/>
      <c r="BP82" s="36"/>
      <c r="BS82" s="20"/>
      <c r="BW82" s="19">
        <v>855</v>
      </c>
      <c r="BX82" s="19">
        <v>114</v>
      </c>
      <c r="CJ82">
        <v>1402</v>
      </c>
      <c r="CK82" s="2" t="s">
        <v>394</v>
      </c>
      <c r="CL82" t="s">
        <v>13</v>
      </c>
    </row>
    <row r="83" spans="1:90" ht="12.75">
      <c r="A83" s="18">
        <v>1402</v>
      </c>
      <c r="B83" s="13" t="s">
        <v>831</v>
      </c>
      <c r="C83" s="13" t="s">
        <v>1089</v>
      </c>
      <c r="D83" s="13" t="s">
        <v>39</v>
      </c>
      <c r="E83" s="13" t="s">
        <v>242</v>
      </c>
      <c r="F83" s="35" t="s">
        <v>217</v>
      </c>
      <c r="G83" s="2">
        <v>1</v>
      </c>
      <c r="H83" s="2" t="s">
        <v>361</v>
      </c>
      <c r="I83" s="2" t="s">
        <v>1076</v>
      </c>
      <c r="J83" s="13" t="s">
        <v>277</v>
      </c>
      <c r="K83" s="2" t="s">
        <v>387</v>
      </c>
      <c r="L83" s="13" t="s">
        <v>1105</v>
      </c>
      <c r="M83" s="13" t="s">
        <v>1018</v>
      </c>
      <c r="N83" s="2" t="s">
        <v>1254</v>
      </c>
      <c r="O83" s="9">
        <v>3</v>
      </c>
      <c r="P83" s="9"/>
      <c r="Q83" s="9"/>
      <c r="R83" s="26">
        <v>504</v>
      </c>
      <c r="S83" s="26">
        <v>0</v>
      </c>
      <c r="T83" s="26">
        <v>0</v>
      </c>
      <c r="U83" s="47">
        <v>504</v>
      </c>
      <c r="V83" s="47">
        <v>168</v>
      </c>
      <c r="X83" s="6">
        <v>14</v>
      </c>
      <c r="AB83" s="47"/>
      <c r="AC83">
        <v>42</v>
      </c>
      <c r="AD83">
        <v>0</v>
      </c>
      <c r="AE83">
        <v>0</v>
      </c>
      <c r="AF83" s="22">
        <v>42</v>
      </c>
      <c r="AG83">
        <v>14</v>
      </c>
      <c r="AH83">
        <v>0</v>
      </c>
      <c r="AI83">
        <v>0</v>
      </c>
      <c r="AJ83" s="22">
        <v>14</v>
      </c>
      <c r="AK83" s="22"/>
      <c r="AU83" s="22">
        <v>14</v>
      </c>
      <c r="AY83" s="22">
        <v>14</v>
      </c>
      <c r="BG83" s="7"/>
      <c r="BP83" s="36"/>
      <c r="BS83" s="20"/>
      <c r="BW83" s="19">
        <v>504</v>
      </c>
      <c r="BX83" s="19">
        <v>168</v>
      </c>
      <c r="CJ83">
        <v>1402</v>
      </c>
      <c r="CK83" s="2" t="s">
        <v>387</v>
      </c>
      <c r="CL83" t="s">
        <v>893</v>
      </c>
    </row>
    <row r="84" spans="1:90" ht="12.75">
      <c r="A84" s="18">
        <v>1402</v>
      </c>
      <c r="B84" s="13" t="s">
        <v>831</v>
      </c>
      <c r="C84" s="13" t="s">
        <v>1089</v>
      </c>
      <c r="D84" s="13" t="s">
        <v>39</v>
      </c>
      <c r="E84" s="13" t="s">
        <v>242</v>
      </c>
      <c r="F84" s="35" t="s">
        <v>218</v>
      </c>
      <c r="G84" s="2">
        <v>1</v>
      </c>
      <c r="H84" s="2" t="s">
        <v>361</v>
      </c>
      <c r="I84" s="2" t="s">
        <v>708</v>
      </c>
      <c r="J84" s="13" t="s">
        <v>277</v>
      </c>
      <c r="K84" s="2" t="s">
        <v>378</v>
      </c>
      <c r="L84" s="13" t="s">
        <v>345</v>
      </c>
      <c r="M84" s="13" t="s">
        <v>655</v>
      </c>
      <c r="N84" s="2" t="s">
        <v>465</v>
      </c>
      <c r="O84" s="9">
        <v>1</v>
      </c>
      <c r="P84" s="9">
        <v>12</v>
      </c>
      <c r="Q84" s="9"/>
      <c r="R84" s="26">
        <v>96</v>
      </c>
      <c r="S84" s="26">
        <v>0</v>
      </c>
      <c r="T84" s="26">
        <v>0</v>
      </c>
      <c r="U84" s="47">
        <v>96</v>
      </c>
      <c r="V84" s="47">
        <v>72</v>
      </c>
      <c r="W84" s="22">
        <v>40</v>
      </c>
      <c r="X84" s="6">
        <v>6</v>
      </c>
      <c r="AB84" s="47"/>
      <c r="AC84">
        <v>8</v>
      </c>
      <c r="AD84">
        <v>0</v>
      </c>
      <c r="AE84">
        <v>0</v>
      </c>
      <c r="AF84" s="22">
        <v>8</v>
      </c>
      <c r="AG84">
        <v>6</v>
      </c>
      <c r="AH84">
        <v>0</v>
      </c>
      <c r="AI84">
        <v>0</v>
      </c>
      <c r="AJ84" s="22">
        <v>6</v>
      </c>
      <c r="AK84" s="22">
        <v>3.3333333333333335</v>
      </c>
      <c r="AX84" s="22">
        <v>6</v>
      </c>
      <c r="BG84" s="7"/>
      <c r="BP84" s="36"/>
      <c r="BS84" s="20"/>
      <c r="BW84" s="19">
        <v>96</v>
      </c>
      <c r="BX84" s="19">
        <v>72</v>
      </c>
      <c r="CJ84">
        <v>1402</v>
      </c>
      <c r="CK84" s="2" t="s">
        <v>378</v>
      </c>
      <c r="CL84" t="s">
        <v>65</v>
      </c>
    </row>
    <row r="86" spans="1:89" ht="12.75">
      <c r="A86" s="18">
        <v>1402</v>
      </c>
      <c r="B86" s="13" t="s">
        <v>831</v>
      </c>
      <c r="C86" s="13" t="s">
        <v>1089</v>
      </c>
      <c r="D86" s="13" t="s">
        <v>39</v>
      </c>
      <c r="E86" s="13" t="s">
        <v>242</v>
      </c>
      <c r="F86" s="35" t="s">
        <v>219</v>
      </c>
      <c r="G86" s="2">
        <v>2</v>
      </c>
      <c r="H86" s="2" t="s">
        <v>361</v>
      </c>
      <c r="I86" s="2" t="s">
        <v>402</v>
      </c>
      <c r="J86" s="13" t="s">
        <v>277</v>
      </c>
      <c r="K86" s="2" t="s">
        <v>366</v>
      </c>
      <c r="L86" s="13" t="s">
        <v>343</v>
      </c>
      <c r="M86" s="13" t="s">
        <v>299</v>
      </c>
      <c r="N86" s="2" t="s">
        <v>1133</v>
      </c>
      <c r="O86" s="9">
        <v>2</v>
      </c>
      <c r="P86" s="9"/>
      <c r="Q86" s="9"/>
      <c r="R86" s="26">
        <v>108</v>
      </c>
      <c r="S86" s="26">
        <v>0</v>
      </c>
      <c r="T86" s="26">
        <v>0</v>
      </c>
      <c r="U86" s="47">
        <v>108</v>
      </c>
      <c r="V86" s="47">
        <v>54</v>
      </c>
      <c r="X86" s="6">
        <v>4.5</v>
      </c>
      <c r="AC86">
        <v>9</v>
      </c>
      <c r="AD86">
        <v>0</v>
      </c>
      <c r="AE86">
        <v>0</v>
      </c>
      <c r="AF86" s="22">
        <v>9</v>
      </c>
      <c r="AG86">
        <v>4</v>
      </c>
      <c r="AH86">
        <v>10</v>
      </c>
      <c r="AI86">
        <v>0</v>
      </c>
      <c r="AJ86" s="22">
        <v>4.5</v>
      </c>
      <c r="AK86" s="22"/>
      <c r="AX86" s="7"/>
      <c r="AY86" s="16"/>
      <c r="AZ86" s="16"/>
      <c r="BB86" s="22">
        <v>4.5</v>
      </c>
      <c r="BP86" s="36"/>
      <c r="BS86" s="20"/>
      <c r="BW86" s="19">
        <v>108</v>
      </c>
      <c r="BX86" s="19">
        <v>54</v>
      </c>
      <c r="CJ86">
        <v>1402</v>
      </c>
      <c r="CK86" s="2" t="s">
        <v>366</v>
      </c>
    </row>
    <row r="87" spans="1:90" ht="12.75">
      <c r="A87" s="18">
        <v>1402</v>
      </c>
      <c r="B87" s="13" t="s">
        <v>831</v>
      </c>
      <c r="C87" s="13" t="s">
        <v>1089</v>
      </c>
      <c r="D87" s="13" t="s">
        <v>39</v>
      </c>
      <c r="E87" s="13" t="s">
        <v>242</v>
      </c>
      <c r="F87" s="35" t="s">
        <v>221</v>
      </c>
      <c r="G87" s="2">
        <v>2</v>
      </c>
      <c r="H87" s="2" t="s">
        <v>361</v>
      </c>
      <c r="I87" s="2" t="s">
        <v>722</v>
      </c>
      <c r="J87" s="13" t="s">
        <v>277</v>
      </c>
      <c r="K87" s="2" t="s">
        <v>375</v>
      </c>
      <c r="L87" s="13" t="s">
        <v>345</v>
      </c>
      <c r="M87" s="13" t="s">
        <v>644</v>
      </c>
      <c r="N87" s="2" t="s">
        <v>1194</v>
      </c>
      <c r="O87" s="9">
        <v>1</v>
      </c>
      <c r="P87" s="9"/>
      <c r="Q87" s="9"/>
      <c r="R87" s="26">
        <v>42</v>
      </c>
      <c r="S87" s="26">
        <v>0</v>
      </c>
      <c r="T87" s="26">
        <v>0</v>
      </c>
      <c r="U87" s="47">
        <v>42</v>
      </c>
      <c r="V87" s="47">
        <v>42</v>
      </c>
      <c r="X87" s="6">
        <v>3.5</v>
      </c>
      <c r="Y87">
        <v>42</v>
      </c>
      <c r="Z87">
        <v>0</v>
      </c>
      <c r="AA87">
        <v>0</v>
      </c>
      <c r="AB87" s="47">
        <v>42</v>
      </c>
      <c r="AC87">
        <v>4</v>
      </c>
      <c r="AD87">
        <v>10</v>
      </c>
      <c r="AE87">
        <v>0</v>
      </c>
      <c r="AF87" s="22">
        <v>4.5</v>
      </c>
      <c r="AG87">
        <v>4</v>
      </c>
      <c r="AH87">
        <v>10</v>
      </c>
      <c r="AI87">
        <v>0</v>
      </c>
      <c r="AJ87" s="22">
        <v>3.5</v>
      </c>
      <c r="AX87" s="7"/>
      <c r="AY87" s="16"/>
      <c r="AZ87" s="16"/>
      <c r="BE87" s="22">
        <v>3.5</v>
      </c>
      <c r="BP87" s="36"/>
      <c r="BS87" s="20"/>
      <c r="BW87" s="19">
        <v>42</v>
      </c>
      <c r="BX87" s="19">
        <v>42</v>
      </c>
      <c r="CJ87">
        <v>1402</v>
      </c>
      <c r="CK87" s="2" t="s">
        <v>375</v>
      </c>
      <c r="CL87" t="s">
        <v>24</v>
      </c>
    </row>
    <row r="89" spans="1:90" ht="12.75">
      <c r="A89" s="18">
        <v>1402</v>
      </c>
      <c r="B89" s="13" t="s">
        <v>831</v>
      </c>
      <c r="C89" s="13" t="s">
        <v>1089</v>
      </c>
      <c r="D89" s="13" t="s">
        <v>39</v>
      </c>
      <c r="E89" s="13" t="s">
        <v>242</v>
      </c>
      <c r="F89" s="35" t="s">
        <v>213</v>
      </c>
      <c r="G89" s="2">
        <v>3</v>
      </c>
      <c r="H89" s="2" t="s">
        <v>361</v>
      </c>
      <c r="I89" s="2" t="s">
        <v>326</v>
      </c>
      <c r="J89" s="13" t="s">
        <v>277</v>
      </c>
      <c r="K89" s="2" t="s">
        <v>364</v>
      </c>
      <c r="L89" s="13" t="s">
        <v>345</v>
      </c>
      <c r="M89" s="13" t="s">
        <v>278</v>
      </c>
      <c r="N89" s="2" t="s">
        <v>1032</v>
      </c>
      <c r="O89" s="9">
        <v>2</v>
      </c>
      <c r="P89" s="9">
        <v>18</v>
      </c>
      <c r="Q89" s="9"/>
      <c r="R89" s="26"/>
      <c r="S89" s="26"/>
      <c r="T89" s="26"/>
      <c r="U89" s="47">
        <v>21.6</v>
      </c>
      <c r="V89" s="47">
        <v>10.8</v>
      </c>
      <c r="W89" s="22">
        <v>24</v>
      </c>
      <c r="X89" s="6">
        <v>0.9</v>
      </c>
      <c r="AB89" s="47"/>
      <c r="AC89">
        <v>1</v>
      </c>
      <c r="AD89">
        <v>16</v>
      </c>
      <c r="AE89">
        <v>0</v>
      </c>
      <c r="AF89" s="22">
        <v>1.8</v>
      </c>
      <c r="AH89">
        <v>18</v>
      </c>
      <c r="AI89">
        <v>0</v>
      </c>
      <c r="AJ89" s="22">
        <v>0.9</v>
      </c>
      <c r="AK89" s="22">
        <v>2</v>
      </c>
      <c r="BG89" s="22">
        <v>0.9</v>
      </c>
      <c r="BP89" s="36"/>
      <c r="BS89" s="20"/>
      <c r="BW89" s="19">
        <v>21.6</v>
      </c>
      <c r="BX89" s="19">
        <v>10.8</v>
      </c>
      <c r="CJ89">
        <v>1402</v>
      </c>
      <c r="CK89" s="2" t="s">
        <v>364</v>
      </c>
      <c r="CL89" t="s">
        <v>891</v>
      </c>
    </row>
    <row r="90" spans="1:89" ht="12.75">
      <c r="A90" s="18">
        <v>1402</v>
      </c>
      <c r="B90" s="13" t="s">
        <v>831</v>
      </c>
      <c r="C90" s="13" t="s">
        <v>1089</v>
      </c>
      <c r="D90" s="13" t="s">
        <v>39</v>
      </c>
      <c r="E90" s="13" t="s">
        <v>242</v>
      </c>
      <c r="F90" s="35" t="s">
        <v>214</v>
      </c>
      <c r="G90" s="2">
        <v>3</v>
      </c>
      <c r="H90" s="2" t="s">
        <v>361</v>
      </c>
      <c r="I90" s="2" t="s">
        <v>422</v>
      </c>
      <c r="J90" s="13" t="s">
        <v>277</v>
      </c>
      <c r="K90" s="2" t="s">
        <v>375</v>
      </c>
      <c r="L90" s="13" t="s">
        <v>345</v>
      </c>
      <c r="M90" s="13" t="s">
        <v>644</v>
      </c>
      <c r="N90" s="2" t="s">
        <v>6</v>
      </c>
      <c r="O90" s="9">
        <v>25</v>
      </c>
      <c r="P90" s="9"/>
      <c r="Q90" s="9"/>
      <c r="R90" s="26"/>
      <c r="S90" s="26"/>
      <c r="T90" s="26"/>
      <c r="U90" s="47">
        <v>1050</v>
      </c>
      <c r="V90" s="47">
        <v>42</v>
      </c>
      <c r="W90" s="22"/>
      <c r="X90" s="6">
        <v>3.5</v>
      </c>
      <c r="AB90" s="47"/>
      <c r="AF90" s="22"/>
      <c r="AG90">
        <v>3</v>
      </c>
      <c r="AH90">
        <v>10</v>
      </c>
      <c r="AI90">
        <v>0</v>
      </c>
      <c r="AJ90" s="22">
        <v>3.5</v>
      </c>
      <c r="BS90" s="20"/>
      <c r="BW90" s="19">
        <v>1050</v>
      </c>
      <c r="BX90" s="19">
        <v>42</v>
      </c>
      <c r="CJ90">
        <v>1402</v>
      </c>
      <c r="CK90" s="2" t="s">
        <v>375</v>
      </c>
    </row>
    <row r="91" spans="1:89" ht="12.75">
      <c r="A91" s="18">
        <v>1402</v>
      </c>
      <c r="B91" s="13" t="s">
        <v>831</v>
      </c>
      <c r="C91" s="13" t="s">
        <v>1089</v>
      </c>
      <c r="D91" s="13" t="s">
        <v>39</v>
      </c>
      <c r="E91" s="13" t="s">
        <v>242</v>
      </c>
      <c r="F91" s="35" t="s">
        <v>215</v>
      </c>
      <c r="G91" s="2">
        <v>3</v>
      </c>
      <c r="H91" s="2" t="s">
        <v>361</v>
      </c>
      <c r="I91" s="2" t="s">
        <v>433</v>
      </c>
      <c r="J91" s="13" t="s">
        <v>277</v>
      </c>
      <c r="K91" s="2" t="s">
        <v>393</v>
      </c>
      <c r="L91" s="13" t="s">
        <v>345</v>
      </c>
      <c r="M91" s="13" t="s">
        <v>1284</v>
      </c>
      <c r="N91" s="2" t="s">
        <v>6</v>
      </c>
      <c r="O91" s="9">
        <v>25</v>
      </c>
      <c r="P91" s="9"/>
      <c r="Q91" s="9"/>
      <c r="R91" s="26"/>
      <c r="S91" s="26"/>
      <c r="T91" s="26"/>
      <c r="U91" s="47">
        <v>1050</v>
      </c>
      <c r="V91" s="47">
        <v>42</v>
      </c>
      <c r="X91" s="6">
        <v>3.5</v>
      </c>
      <c r="AB91" s="47"/>
      <c r="AF91" s="22"/>
      <c r="AG91">
        <v>3</v>
      </c>
      <c r="AH91">
        <v>10</v>
      </c>
      <c r="AI91">
        <v>0</v>
      </c>
      <c r="AJ91" s="22">
        <v>3.5</v>
      </c>
      <c r="AX91" s="7"/>
      <c r="AY91" s="16"/>
      <c r="AZ91" s="16"/>
      <c r="BP91" s="36"/>
      <c r="BS91" s="20"/>
      <c r="BW91" s="19">
        <v>1050</v>
      </c>
      <c r="BX91" s="19">
        <v>42</v>
      </c>
      <c r="CJ91">
        <v>1402</v>
      </c>
      <c r="CK91" s="2" t="s">
        <v>393</v>
      </c>
    </row>
    <row r="93" spans="1:90" ht="12.75">
      <c r="A93" s="18">
        <v>1401</v>
      </c>
      <c r="B93" s="13" t="s">
        <v>916</v>
      </c>
      <c r="C93" s="13" t="s">
        <v>1089</v>
      </c>
      <c r="D93" s="13" t="s">
        <v>39</v>
      </c>
      <c r="E93" s="13" t="s">
        <v>235</v>
      </c>
      <c r="F93" s="35" t="s">
        <v>225</v>
      </c>
      <c r="G93" s="2"/>
      <c r="H93" s="2" t="s">
        <v>361</v>
      </c>
      <c r="I93" s="2" t="s">
        <v>658</v>
      </c>
      <c r="J93" s="13" t="s">
        <v>277</v>
      </c>
      <c r="K93" s="2" t="s">
        <v>374</v>
      </c>
      <c r="L93" s="13" t="s">
        <v>345</v>
      </c>
      <c r="M93" s="13" t="s">
        <v>657</v>
      </c>
      <c r="N93" s="2" t="s">
        <v>1115</v>
      </c>
      <c r="O93" s="9">
        <v>4</v>
      </c>
      <c r="P93" s="9">
        <v>24</v>
      </c>
      <c r="Q93" s="9"/>
      <c r="R93" s="26"/>
      <c r="S93" s="26"/>
      <c r="T93" s="26"/>
      <c r="U93" s="47">
        <v>212.8</v>
      </c>
      <c r="V93" s="47">
        <v>45.599999999999994</v>
      </c>
      <c r="W93" s="22">
        <v>25.33333333333336</v>
      </c>
      <c r="X93" s="22">
        <v>3.8</v>
      </c>
      <c r="AC93">
        <v>17</v>
      </c>
      <c r="AD93">
        <v>14</v>
      </c>
      <c r="AE93">
        <v>8</v>
      </c>
      <c r="AF93" s="22">
        <v>17.733333333333334</v>
      </c>
      <c r="AG93">
        <v>3</v>
      </c>
      <c r="AH93">
        <v>16</v>
      </c>
      <c r="AI93">
        <v>0</v>
      </c>
      <c r="AJ93" s="22">
        <v>3.8</v>
      </c>
      <c r="AK93" s="22">
        <v>2.1111111111111134</v>
      </c>
      <c r="AX93" s="7"/>
      <c r="AY93" s="16"/>
      <c r="AZ93" s="16"/>
      <c r="BD93" s="22">
        <v>3.8</v>
      </c>
      <c r="BP93" s="36"/>
      <c r="BS93" s="20"/>
      <c r="BW93" s="19">
        <v>212.8</v>
      </c>
      <c r="BX93" s="19">
        <v>45.6</v>
      </c>
      <c r="CJ93">
        <v>1401</v>
      </c>
      <c r="CK93" s="2" t="s">
        <v>374</v>
      </c>
      <c r="CL93" t="s">
        <v>59</v>
      </c>
    </row>
    <row r="95" spans="1:90" ht="12.75">
      <c r="A95" s="18">
        <v>1402</v>
      </c>
      <c r="B95" s="13" t="s">
        <v>831</v>
      </c>
      <c r="C95" s="13" t="s">
        <v>1089</v>
      </c>
      <c r="D95" s="13" t="s">
        <v>39</v>
      </c>
      <c r="E95" s="13" t="s">
        <v>235</v>
      </c>
      <c r="F95" s="35" t="s">
        <v>226</v>
      </c>
      <c r="G95" s="2"/>
      <c r="H95" s="2" t="s">
        <v>361</v>
      </c>
      <c r="I95" s="2" t="s">
        <v>724</v>
      </c>
      <c r="J95" s="13" t="s">
        <v>277</v>
      </c>
      <c r="K95" s="2" t="s">
        <v>376</v>
      </c>
      <c r="L95" s="13" t="s">
        <v>345</v>
      </c>
      <c r="M95" s="13" t="s">
        <v>644</v>
      </c>
      <c r="N95" s="2" t="s">
        <v>1115</v>
      </c>
      <c r="O95" s="9">
        <v>4</v>
      </c>
      <c r="P95" s="9">
        <v>24</v>
      </c>
      <c r="Q95" s="9"/>
      <c r="R95" s="26"/>
      <c r="S95" s="26"/>
      <c r="T95" s="26"/>
      <c r="U95" s="47">
        <v>212.8</v>
      </c>
      <c r="V95" s="47">
        <v>45.599999999999994</v>
      </c>
      <c r="W95" s="22">
        <v>25.33333333333336</v>
      </c>
      <c r="X95" s="22">
        <v>3.8</v>
      </c>
      <c r="AC95">
        <v>17</v>
      </c>
      <c r="AD95">
        <v>14</v>
      </c>
      <c r="AE95">
        <v>8</v>
      </c>
      <c r="AF95" s="22">
        <v>17.733333333333334</v>
      </c>
      <c r="AG95">
        <v>3</v>
      </c>
      <c r="AH95">
        <v>16</v>
      </c>
      <c r="AI95">
        <v>0</v>
      </c>
      <c r="AJ95" s="22">
        <v>3.8</v>
      </c>
      <c r="AK95" s="22">
        <v>2.1111111111111134</v>
      </c>
      <c r="BB95" s="7"/>
      <c r="BD95" s="22">
        <v>3.8</v>
      </c>
      <c r="BP95" s="36"/>
      <c r="BS95" s="20"/>
      <c r="BW95" s="19">
        <v>212.8</v>
      </c>
      <c r="BX95" s="19">
        <v>45.6</v>
      </c>
      <c r="CJ95">
        <v>1402</v>
      </c>
      <c r="CK95" s="2" t="s">
        <v>376</v>
      </c>
      <c r="CL95" t="s">
        <v>67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369</v>
      </c>
      <c r="D1" s="3"/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23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23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3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76" ht="12.75">
      <c r="A8" s="18"/>
      <c r="B8" s="13"/>
      <c r="C8" s="13"/>
      <c r="D8" s="13"/>
      <c r="E8" s="13"/>
      <c r="F8" s="2"/>
      <c r="G8" s="2"/>
      <c r="H8" s="2"/>
      <c r="I8" s="2"/>
      <c r="J8" s="13"/>
      <c r="L8" s="13"/>
      <c r="M8" s="13"/>
      <c r="N8" s="2"/>
      <c r="O8" s="9"/>
      <c r="P8" s="9"/>
      <c r="Q8" s="9"/>
      <c r="R8" s="27"/>
      <c r="S8" s="26"/>
      <c r="T8" s="26"/>
      <c r="U8" s="47"/>
      <c r="V8" s="47"/>
      <c r="X8" s="22"/>
      <c r="Y8" s="12"/>
      <c r="Z8" s="12"/>
      <c r="AA8" s="12"/>
      <c r="AC8" s="12"/>
      <c r="AD8" s="12"/>
      <c r="AE8" s="12"/>
      <c r="AJ8" s="22"/>
      <c r="AM8" s="16"/>
      <c r="AN8" s="16"/>
      <c r="AO8" s="16"/>
      <c r="AY8" s="6"/>
      <c r="BG8" s="22"/>
      <c r="BL8" s="36"/>
      <c r="BM8" s="36"/>
      <c r="BN8" s="36"/>
      <c r="BO8" s="22"/>
      <c r="BP8" s="22"/>
      <c r="BQ8" s="38"/>
      <c r="BR8" s="38"/>
      <c r="BS8" s="20"/>
      <c r="BT8" s="36"/>
      <c r="BV8" s="38"/>
      <c r="BW8" s="47"/>
      <c r="BX8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1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1.7109375" style="0" customWidth="1"/>
    <col min="10" max="10" width="7.57421875" style="0" customWidth="1"/>
    <col min="11" max="11" width="36.8515625" style="0" customWidth="1"/>
    <col min="12" max="12" width="6.28125" style="0" customWidth="1"/>
    <col min="13" max="13" width="10.7109375" style="0" customWidth="1"/>
    <col min="14" max="14" width="13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6.8515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1377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4">
        <v>1398</v>
      </c>
      <c r="B9" s="13" t="s">
        <v>916</v>
      </c>
      <c r="C9" s="13" t="s">
        <v>1089</v>
      </c>
      <c r="D9" s="13" t="s">
        <v>18</v>
      </c>
      <c r="E9" s="13" t="s">
        <v>231</v>
      </c>
      <c r="F9" s="2" t="s">
        <v>110</v>
      </c>
      <c r="H9" s="2" t="s">
        <v>1377</v>
      </c>
      <c r="I9" s="2" t="s">
        <v>584</v>
      </c>
      <c r="J9" s="13" t="s">
        <v>277</v>
      </c>
      <c r="K9" s="2" t="s">
        <v>623</v>
      </c>
      <c r="L9" s="13" t="s">
        <v>1374</v>
      </c>
      <c r="M9" s="13" t="s">
        <v>278</v>
      </c>
      <c r="N9" s="2" t="s">
        <v>1115</v>
      </c>
      <c r="O9" s="9"/>
      <c r="P9" s="9">
        <v>45</v>
      </c>
      <c r="Q9" s="9"/>
      <c r="R9" s="26">
        <v>90</v>
      </c>
      <c r="S9" s="26">
        <v>0</v>
      </c>
      <c r="T9" s="26">
        <v>0</v>
      </c>
      <c r="U9" s="47">
        <v>90</v>
      </c>
      <c r="W9" s="22">
        <v>40</v>
      </c>
      <c r="AB9" s="47"/>
      <c r="AJ9" s="22"/>
      <c r="AK9" s="22">
        <v>3.3333333333333335</v>
      </c>
      <c r="BD9" s="22"/>
      <c r="BE9" s="6"/>
      <c r="BF9" s="6"/>
      <c r="BG9" s="7"/>
      <c r="BP9" s="47"/>
      <c r="BQ9" s="38"/>
      <c r="BR9" s="38"/>
      <c r="BS9" s="20"/>
      <c r="BT9" s="36"/>
      <c r="BU9" s="36"/>
      <c r="BV9" s="38"/>
      <c r="BW9" s="19">
        <v>90</v>
      </c>
      <c r="BX9" s="19"/>
      <c r="CJ9">
        <v>1398</v>
      </c>
      <c r="CK9" s="2" t="s">
        <v>623</v>
      </c>
    </row>
    <row r="11" spans="1:89" ht="12.75">
      <c r="A11" s="14">
        <v>1398</v>
      </c>
      <c r="B11" s="13" t="s">
        <v>916</v>
      </c>
      <c r="C11" s="13" t="s">
        <v>1089</v>
      </c>
      <c r="D11" s="13" t="s">
        <v>18</v>
      </c>
      <c r="E11" s="13" t="s">
        <v>236</v>
      </c>
      <c r="F11" s="2" t="s">
        <v>118</v>
      </c>
      <c r="G11" s="2">
        <v>1</v>
      </c>
      <c r="H11" s="2" t="s">
        <v>1377</v>
      </c>
      <c r="I11" s="2" t="s">
        <v>1388</v>
      </c>
      <c r="J11" s="13" t="s">
        <v>277</v>
      </c>
      <c r="K11" s="2" t="s">
        <v>1379</v>
      </c>
      <c r="L11" s="13" t="s">
        <v>1374</v>
      </c>
      <c r="M11" s="13" t="s">
        <v>293</v>
      </c>
      <c r="N11" s="2" t="s">
        <v>465</v>
      </c>
      <c r="O11" s="9">
        <v>2</v>
      </c>
      <c r="P11" s="9"/>
      <c r="Q11" s="9"/>
      <c r="R11" s="26">
        <v>120</v>
      </c>
      <c r="S11" s="26">
        <v>0</v>
      </c>
      <c r="T11" s="26">
        <v>0</v>
      </c>
      <c r="U11" s="47">
        <v>120</v>
      </c>
      <c r="V11" s="47">
        <v>60</v>
      </c>
      <c r="W11" s="22"/>
      <c r="X11" s="6">
        <v>5</v>
      </c>
      <c r="Y11">
        <v>60</v>
      </c>
      <c r="Z11">
        <v>0</v>
      </c>
      <c r="AA11">
        <v>0</v>
      </c>
      <c r="AB11" s="47">
        <v>60</v>
      </c>
      <c r="AF11" s="22"/>
      <c r="AG11">
        <v>5</v>
      </c>
      <c r="AH11">
        <v>0</v>
      </c>
      <c r="AI11">
        <v>0</v>
      </c>
      <c r="AJ11" s="22">
        <v>5</v>
      </c>
      <c r="AK11" s="22"/>
      <c r="AP11" s="36"/>
      <c r="AQ11" s="36"/>
      <c r="AR11" s="36"/>
      <c r="AS11" s="36"/>
      <c r="AT11" s="36"/>
      <c r="AX11" s="22">
        <v>5</v>
      </c>
      <c r="BG11" s="7"/>
      <c r="BP11" s="47"/>
      <c r="BQ11" s="38"/>
      <c r="BR11" s="38"/>
      <c r="BS11" s="20"/>
      <c r="BT11" s="36"/>
      <c r="BU11" s="36"/>
      <c r="BV11" s="38"/>
      <c r="BW11" s="19">
        <v>120</v>
      </c>
      <c r="BX11" s="19">
        <v>60</v>
      </c>
      <c r="CJ11">
        <v>1398</v>
      </c>
      <c r="CK11" s="2" t="s">
        <v>1379</v>
      </c>
    </row>
    <row r="13" spans="1:89" ht="12.75">
      <c r="A13" s="14">
        <v>1398</v>
      </c>
      <c r="B13" s="13" t="s">
        <v>916</v>
      </c>
      <c r="C13" s="13" t="s">
        <v>1089</v>
      </c>
      <c r="D13" s="13" t="s">
        <v>18</v>
      </c>
      <c r="E13" s="13" t="s">
        <v>236</v>
      </c>
      <c r="F13" s="2" t="s">
        <v>122</v>
      </c>
      <c r="G13" s="2">
        <v>2</v>
      </c>
      <c r="H13" s="2" t="s">
        <v>1377</v>
      </c>
      <c r="I13" s="2" t="s">
        <v>597</v>
      </c>
      <c r="J13" s="13" t="s">
        <v>277</v>
      </c>
      <c r="K13" s="2" t="s">
        <v>626</v>
      </c>
      <c r="L13" s="13" t="s">
        <v>1374</v>
      </c>
      <c r="M13" s="13" t="s">
        <v>653</v>
      </c>
      <c r="N13" s="2" t="s">
        <v>1170</v>
      </c>
      <c r="O13" s="9"/>
      <c r="P13" s="9">
        <v>18</v>
      </c>
      <c r="Q13" s="9"/>
      <c r="R13" s="26">
        <v>32</v>
      </c>
      <c r="S13" s="26">
        <v>8</v>
      </c>
      <c r="T13" s="26">
        <v>0</v>
      </c>
      <c r="U13" s="47">
        <v>32.4</v>
      </c>
      <c r="W13" s="22">
        <v>36</v>
      </c>
      <c r="AF13" s="22"/>
      <c r="AK13" s="22">
        <v>3</v>
      </c>
      <c r="AP13" s="36"/>
      <c r="AQ13" s="36"/>
      <c r="AR13" s="36"/>
      <c r="AS13" s="36"/>
      <c r="AT13" s="36"/>
      <c r="BG13" s="7"/>
      <c r="BP13" s="47"/>
      <c r="BQ13" s="38"/>
      <c r="BR13" s="38"/>
      <c r="BS13" s="20"/>
      <c r="BT13" s="36"/>
      <c r="BU13" s="36"/>
      <c r="BV13" s="38"/>
      <c r="BW13" s="19">
        <v>32.4</v>
      </c>
      <c r="CJ13">
        <v>1398</v>
      </c>
      <c r="CK13" s="2" t="s">
        <v>626</v>
      </c>
    </row>
    <row r="15" spans="1:89" ht="12.75">
      <c r="A15" s="14">
        <v>1399</v>
      </c>
      <c r="B15" s="13" t="s">
        <v>831</v>
      </c>
      <c r="C15" s="13" t="s">
        <v>1089</v>
      </c>
      <c r="D15" s="13" t="s">
        <v>18</v>
      </c>
      <c r="E15" s="13" t="s">
        <v>239</v>
      </c>
      <c r="F15" s="2" t="s">
        <v>141</v>
      </c>
      <c r="G15" s="2">
        <v>2</v>
      </c>
      <c r="H15" s="2" t="s">
        <v>1377</v>
      </c>
      <c r="I15" s="2" t="s">
        <v>622</v>
      </c>
      <c r="J15" s="13" t="s">
        <v>277</v>
      </c>
      <c r="K15" s="2" t="s">
        <v>625</v>
      </c>
      <c r="L15" s="13" t="s">
        <v>1374</v>
      </c>
      <c r="M15" s="13" t="s">
        <v>651</v>
      </c>
      <c r="N15" s="2" t="s">
        <v>1173</v>
      </c>
      <c r="O15" s="9"/>
      <c r="P15" s="9">
        <v>18</v>
      </c>
      <c r="Q15" s="9"/>
      <c r="R15" s="26">
        <v>36</v>
      </c>
      <c r="S15" s="26">
        <v>0</v>
      </c>
      <c r="T15" s="26">
        <v>0</v>
      </c>
      <c r="U15" s="47">
        <v>36</v>
      </c>
      <c r="W15" s="22">
        <v>40</v>
      </c>
      <c r="X15" s="6"/>
      <c r="AB15" s="47"/>
      <c r="AK15" s="22">
        <v>3.3333333333333335</v>
      </c>
      <c r="AP15" s="36"/>
      <c r="AQ15" s="36"/>
      <c r="AR15" s="36"/>
      <c r="AS15" s="36"/>
      <c r="AT15" s="36"/>
      <c r="BG15" s="7"/>
      <c r="BP15" s="47"/>
      <c r="BQ15" s="38"/>
      <c r="BR15" s="38"/>
      <c r="BS15" s="20"/>
      <c r="BT15" s="36"/>
      <c r="BU15" s="36"/>
      <c r="BV15" s="38"/>
      <c r="BW15" s="19">
        <v>36</v>
      </c>
      <c r="CJ15">
        <v>1399</v>
      </c>
      <c r="CK15" s="2" t="s">
        <v>625</v>
      </c>
    </row>
    <row r="17" spans="1:89" ht="12.75">
      <c r="A17" s="14">
        <v>1401</v>
      </c>
      <c r="B17" s="13" t="s">
        <v>831</v>
      </c>
      <c r="C17" s="13" t="s">
        <v>1089</v>
      </c>
      <c r="D17" s="13" t="s">
        <v>19</v>
      </c>
      <c r="E17" s="13" t="s">
        <v>240</v>
      </c>
      <c r="F17" s="2" t="s">
        <v>179</v>
      </c>
      <c r="G17" s="2">
        <v>2</v>
      </c>
      <c r="H17" s="2" t="s">
        <v>1377</v>
      </c>
      <c r="I17" s="2" t="s">
        <v>601</v>
      </c>
      <c r="J17" s="13" t="s">
        <v>277</v>
      </c>
      <c r="K17" s="2" t="s">
        <v>627</v>
      </c>
      <c r="L17" s="13" t="s">
        <v>1374</v>
      </c>
      <c r="M17" s="13" t="s">
        <v>646</v>
      </c>
      <c r="N17" s="2" t="s">
        <v>6</v>
      </c>
      <c r="O17" s="9"/>
      <c r="P17" s="9">
        <v>18</v>
      </c>
      <c r="Q17" s="9"/>
      <c r="R17" s="26">
        <v>33</v>
      </c>
      <c r="S17" s="26">
        <v>6</v>
      </c>
      <c r="T17" s="26">
        <v>0</v>
      </c>
      <c r="U17" s="47">
        <v>33.3</v>
      </c>
      <c r="V17" s="47"/>
      <c r="W17" s="22">
        <v>37</v>
      </c>
      <c r="AK17" s="22">
        <v>3.0833333333333335</v>
      </c>
      <c r="BS17" s="20"/>
      <c r="BW17" s="19">
        <v>33.3</v>
      </c>
      <c r="BX17" s="19"/>
      <c r="CJ17">
        <v>1400</v>
      </c>
      <c r="CK17" s="2" t="s">
        <v>627</v>
      </c>
    </row>
    <row r="19" spans="1:89" ht="12.75">
      <c r="A19" s="18">
        <v>1402</v>
      </c>
      <c r="B19" s="13" t="s">
        <v>831</v>
      </c>
      <c r="C19" s="13" t="s">
        <v>1089</v>
      </c>
      <c r="D19" s="13" t="s">
        <v>39</v>
      </c>
      <c r="E19" s="13" t="s">
        <v>242</v>
      </c>
      <c r="F19" s="35" t="s">
        <v>220</v>
      </c>
      <c r="G19" s="2">
        <v>2</v>
      </c>
      <c r="H19" s="2" t="s">
        <v>1377</v>
      </c>
      <c r="I19" s="2" t="s">
        <v>593</v>
      </c>
      <c r="J19" s="13" t="s">
        <v>277</v>
      </c>
      <c r="K19" s="2" t="s">
        <v>624</v>
      </c>
      <c r="L19" s="13" t="s">
        <v>1374</v>
      </c>
      <c r="M19" s="13" t="s">
        <v>278</v>
      </c>
      <c r="N19" s="2" t="s">
        <v>6</v>
      </c>
      <c r="O19" s="9"/>
      <c r="P19" s="9">
        <v>9</v>
      </c>
      <c r="Q19" s="9"/>
      <c r="R19" s="26"/>
      <c r="S19" s="26"/>
      <c r="T19" s="26"/>
      <c r="U19" s="47">
        <v>21.6</v>
      </c>
      <c r="W19" s="22">
        <v>48</v>
      </c>
      <c r="AC19">
        <v>1</v>
      </c>
      <c r="AD19">
        <v>16</v>
      </c>
      <c r="AE19">
        <v>0</v>
      </c>
      <c r="AF19" s="22">
        <v>1.8</v>
      </c>
      <c r="AK19" s="22">
        <v>4</v>
      </c>
      <c r="BS19" s="20"/>
      <c r="BW19" s="19">
        <v>21.6</v>
      </c>
      <c r="CJ19">
        <v>1402</v>
      </c>
      <c r="CK19" s="2" t="s">
        <v>624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28125" style="0" customWidth="1"/>
    <col min="10" max="10" width="7.57421875" style="0" customWidth="1"/>
    <col min="11" max="11" width="43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3.00390625" style="0" customWidth="1"/>
    <col min="90" max="90" width="156.00390625" style="0" customWidth="1"/>
    <col min="91" max="91" width="13.421875" style="0" customWidth="1"/>
  </cols>
  <sheetData>
    <row r="1" spans="1:88" ht="12.75">
      <c r="A1" s="13"/>
      <c r="B1" s="18" t="s">
        <v>405</v>
      </c>
      <c r="D1" s="4" t="s">
        <v>369</v>
      </c>
      <c r="E1" s="17"/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1234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248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90" ht="12.75">
      <c r="A9" s="14">
        <v>1399</v>
      </c>
      <c r="B9" s="13" t="s">
        <v>831</v>
      </c>
      <c r="C9" s="13" t="s">
        <v>1089</v>
      </c>
      <c r="D9" s="13" t="s">
        <v>18</v>
      </c>
      <c r="E9" s="13" t="s">
        <v>239</v>
      </c>
      <c r="F9" s="2" t="s">
        <v>125</v>
      </c>
      <c r="G9" s="2">
        <v>1</v>
      </c>
      <c r="H9" s="2" t="s">
        <v>405</v>
      </c>
      <c r="I9" s="2" t="s">
        <v>1054</v>
      </c>
      <c r="J9" s="13" t="s">
        <v>277</v>
      </c>
      <c r="K9" s="2" t="s">
        <v>409</v>
      </c>
      <c r="L9" s="13" t="s">
        <v>1105</v>
      </c>
      <c r="M9" s="13" t="s">
        <v>1018</v>
      </c>
      <c r="N9" s="2" t="s">
        <v>1325</v>
      </c>
      <c r="O9" s="9">
        <v>7</v>
      </c>
      <c r="P9" s="9"/>
      <c r="Q9" s="9"/>
      <c r="R9" s="26"/>
      <c r="S9" s="26"/>
      <c r="T9" s="26"/>
      <c r="U9" s="47">
        <v>1470</v>
      </c>
      <c r="V9" s="47">
        <v>210</v>
      </c>
      <c r="W9" s="22">
        <v>120</v>
      </c>
      <c r="X9" s="6">
        <v>17.5</v>
      </c>
      <c r="AB9" s="47"/>
      <c r="AF9" s="22">
        <v>122.5</v>
      </c>
      <c r="AJ9" s="22">
        <v>17.5</v>
      </c>
      <c r="AK9" s="22">
        <v>10</v>
      </c>
      <c r="AP9" s="36"/>
      <c r="AQ9" s="36"/>
      <c r="AR9" s="36"/>
      <c r="AS9" s="36"/>
      <c r="AT9" s="36"/>
      <c r="AU9" s="22">
        <v>17.5</v>
      </c>
      <c r="BG9" s="22"/>
      <c r="BP9" s="47"/>
      <c r="BQ9" s="38"/>
      <c r="BR9" s="38"/>
      <c r="BS9" s="20"/>
      <c r="BT9" s="36"/>
      <c r="BU9" s="36"/>
      <c r="BV9" s="38"/>
      <c r="BW9" s="19">
        <v>1470</v>
      </c>
      <c r="BX9" s="19">
        <v>210</v>
      </c>
      <c r="CJ9">
        <v>1399</v>
      </c>
      <c r="CK9" s="2" t="s">
        <v>409</v>
      </c>
      <c r="CL9" t="s">
        <v>64</v>
      </c>
    </row>
    <row r="10" spans="1:90" ht="12.75">
      <c r="A10" s="14">
        <v>1399</v>
      </c>
      <c r="B10" s="13" t="s">
        <v>831</v>
      </c>
      <c r="C10" s="13" t="s">
        <v>1089</v>
      </c>
      <c r="D10" s="13" t="s">
        <v>18</v>
      </c>
      <c r="E10" s="13" t="s">
        <v>239</v>
      </c>
      <c r="F10" s="2" t="s">
        <v>135</v>
      </c>
      <c r="G10" s="2">
        <v>1</v>
      </c>
      <c r="H10" s="2" t="s">
        <v>405</v>
      </c>
      <c r="I10" s="2" t="s">
        <v>605</v>
      </c>
      <c r="J10" s="13" t="s">
        <v>277</v>
      </c>
      <c r="K10" s="2" t="s">
        <v>591</v>
      </c>
      <c r="L10" s="13" t="s">
        <v>1105</v>
      </c>
      <c r="M10" s="13" t="s">
        <v>1018</v>
      </c>
      <c r="N10" s="2" t="s">
        <v>6</v>
      </c>
      <c r="O10" s="9"/>
      <c r="P10" s="9">
        <v>4</v>
      </c>
      <c r="Q10" s="9"/>
      <c r="R10" s="26"/>
      <c r="S10" s="26"/>
      <c r="T10" s="26"/>
      <c r="U10" s="47">
        <v>24</v>
      </c>
      <c r="V10" s="47"/>
      <c r="W10" s="22">
        <v>120</v>
      </c>
      <c r="AB10" s="47"/>
      <c r="AF10" s="22"/>
      <c r="AK10" s="22">
        <v>10</v>
      </c>
      <c r="AP10" s="36"/>
      <c r="AQ10" s="36"/>
      <c r="AR10" s="36"/>
      <c r="AS10" s="36"/>
      <c r="AT10" s="36"/>
      <c r="BG10" s="7"/>
      <c r="BP10" s="47"/>
      <c r="BQ10" s="38"/>
      <c r="BR10" s="38"/>
      <c r="BS10" s="20"/>
      <c r="BT10" s="36"/>
      <c r="BU10" s="36"/>
      <c r="BV10" s="38"/>
      <c r="BW10" s="19">
        <v>24</v>
      </c>
      <c r="CJ10">
        <v>1399</v>
      </c>
      <c r="CK10" s="2" t="s">
        <v>591</v>
      </c>
      <c r="CL10" t="s">
        <v>26</v>
      </c>
    </row>
    <row r="11" spans="1:89" ht="12.75">
      <c r="A11" s="14">
        <v>1399</v>
      </c>
      <c r="B11" s="13" t="s">
        <v>831</v>
      </c>
      <c r="C11" s="13" t="s">
        <v>1089</v>
      </c>
      <c r="D11" s="13" t="s">
        <v>18</v>
      </c>
      <c r="E11" s="13" t="s">
        <v>239</v>
      </c>
      <c r="F11" s="2" t="s">
        <v>137</v>
      </c>
      <c r="G11" s="2">
        <v>1</v>
      </c>
      <c r="H11" s="2" t="s">
        <v>405</v>
      </c>
      <c r="I11" s="2" t="s">
        <v>1053</v>
      </c>
      <c r="J11" s="13" t="s">
        <v>277</v>
      </c>
      <c r="K11" s="2" t="s">
        <v>408</v>
      </c>
      <c r="L11" s="13" t="s">
        <v>1105</v>
      </c>
      <c r="M11" s="13" t="s">
        <v>1018</v>
      </c>
      <c r="N11" s="2" t="s">
        <v>1253</v>
      </c>
      <c r="O11" s="9">
        <v>2.5</v>
      </c>
      <c r="P11" s="9"/>
      <c r="Q11" s="9"/>
      <c r="R11" s="26">
        <v>525</v>
      </c>
      <c r="S11" s="26"/>
      <c r="T11" s="26"/>
      <c r="U11" s="47">
        <v>525</v>
      </c>
      <c r="V11" s="47">
        <v>210</v>
      </c>
      <c r="W11" s="22"/>
      <c r="X11" s="6">
        <v>17.5</v>
      </c>
      <c r="AB11" s="47"/>
      <c r="AF11" s="22">
        <v>43.75</v>
      </c>
      <c r="AG11">
        <v>17</v>
      </c>
      <c r="AH11">
        <v>10</v>
      </c>
      <c r="AI11">
        <v>0</v>
      </c>
      <c r="AJ11" s="22">
        <v>17.5</v>
      </c>
      <c r="AK11" s="22"/>
      <c r="AP11" s="36"/>
      <c r="AQ11" s="36"/>
      <c r="AR11" s="36"/>
      <c r="AS11" s="36"/>
      <c r="AT11" s="36"/>
      <c r="AU11" s="22">
        <v>17.5</v>
      </c>
      <c r="AY11" s="22">
        <v>17.5</v>
      </c>
      <c r="BG11" s="7"/>
      <c r="BP11" s="47"/>
      <c r="BQ11" s="38"/>
      <c r="BR11" s="38"/>
      <c r="BS11" s="20"/>
      <c r="BT11" s="36"/>
      <c r="BU11" s="36"/>
      <c r="BV11" s="38"/>
      <c r="BW11" s="19">
        <v>525</v>
      </c>
      <c r="BX11" s="19">
        <v>210</v>
      </c>
      <c r="CJ11">
        <v>1399</v>
      </c>
      <c r="CK11" s="2" t="s">
        <v>408</v>
      </c>
    </row>
    <row r="20" spans="1:112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</row>
    <row r="21" spans="1:112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</row>
    <row r="22" spans="1:1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</row>
    <row r="23" spans="1:11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</row>
    <row r="24" spans="1:11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</row>
    <row r="25" spans="1:112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</row>
    <row r="26" spans="1:1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</row>
    <row r="27" spans="1:112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</row>
    <row r="39" spans="1:1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3.140625" style="0" customWidth="1"/>
    <col min="10" max="10" width="7.57421875" style="0" customWidth="1"/>
    <col min="11" max="11" width="29.5742187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57421875" style="0" customWidth="1"/>
    <col min="90" max="90" width="81.00390625" style="0" customWidth="1"/>
    <col min="91" max="91" width="13.421875" style="0" customWidth="1"/>
  </cols>
  <sheetData>
    <row r="1" spans="1:88" ht="12.75">
      <c r="A1" s="13"/>
      <c r="B1" s="18" t="s">
        <v>832</v>
      </c>
      <c r="D1" s="3"/>
      <c r="E1" s="4" t="s">
        <v>369</v>
      </c>
      <c r="F1" s="27"/>
      <c r="G1" s="41"/>
      <c r="H1" s="3"/>
      <c r="I1" s="2"/>
      <c r="J1" s="15"/>
      <c r="K1" s="17"/>
      <c r="L1" s="15"/>
      <c r="M1" s="15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6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6"/>
    </row>
    <row r="2" spans="1:88" ht="12.75">
      <c r="A2" s="14"/>
      <c r="B2" s="15"/>
      <c r="C2" s="13"/>
      <c r="D2" s="13"/>
      <c r="E2" s="13"/>
      <c r="F2" s="27"/>
      <c r="G2" s="41"/>
      <c r="H2" s="3"/>
      <c r="I2" s="2"/>
      <c r="J2" s="15"/>
      <c r="K2" s="17"/>
      <c r="L2" s="15"/>
      <c r="M2" s="15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6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6"/>
    </row>
    <row r="3" spans="1:91" ht="12.75">
      <c r="A3" s="14" t="s">
        <v>1369</v>
      </c>
      <c r="B3" s="14" t="s">
        <v>869</v>
      </c>
      <c r="C3" s="14" t="s">
        <v>1165</v>
      </c>
      <c r="D3" s="14" t="s">
        <v>553</v>
      </c>
      <c r="E3" s="14" t="s">
        <v>638</v>
      </c>
      <c r="F3" s="28" t="s">
        <v>246</v>
      </c>
      <c r="G3" s="1" t="s">
        <v>943</v>
      </c>
      <c r="H3" s="4" t="s">
        <v>990</v>
      </c>
      <c r="I3" s="4" t="s">
        <v>540</v>
      </c>
      <c r="J3" s="14" t="s">
        <v>347</v>
      </c>
      <c r="K3" s="42" t="s">
        <v>1188</v>
      </c>
      <c r="L3" s="14" t="s">
        <v>1187</v>
      </c>
      <c r="M3" s="14" t="s">
        <v>479</v>
      </c>
      <c r="N3" s="4" t="s">
        <v>1035</v>
      </c>
      <c r="O3" s="44" t="s">
        <v>914</v>
      </c>
      <c r="P3" s="44" t="s">
        <v>914</v>
      </c>
      <c r="Q3" s="51" t="s">
        <v>910</v>
      </c>
      <c r="R3" s="46" t="s">
        <v>1236</v>
      </c>
      <c r="S3" s="46" t="s">
        <v>1236</v>
      </c>
      <c r="T3" s="46" t="s">
        <v>1236</v>
      </c>
      <c r="U3" s="30" t="s">
        <v>1236</v>
      </c>
      <c r="V3" s="30" t="s">
        <v>1005</v>
      </c>
      <c r="W3" s="30" t="s">
        <v>1007</v>
      </c>
      <c r="X3" s="30" t="s">
        <v>1005</v>
      </c>
      <c r="Y3" s="8" t="s">
        <v>1005</v>
      </c>
      <c r="Z3" s="8" t="s">
        <v>1005</v>
      </c>
      <c r="AA3" s="8" t="s">
        <v>1005</v>
      </c>
      <c r="AB3" s="8" t="s">
        <v>1005</v>
      </c>
      <c r="AC3" s="8" t="s">
        <v>1236</v>
      </c>
      <c r="AD3" s="25" t="s">
        <v>1236</v>
      </c>
      <c r="AE3" s="8" t="s">
        <v>1236</v>
      </c>
      <c r="AF3" s="21" t="s">
        <v>1236</v>
      </c>
      <c r="AG3" s="21" t="s">
        <v>1005</v>
      </c>
      <c r="AH3" s="21" t="s">
        <v>1005</v>
      </c>
      <c r="AI3" s="21" t="s">
        <v>1005</v>
      </c>
      <c r="AJ3" s="10" t="s">
        <v>1005</v>
      </c>
      <c r="AK3" s="30" t="s">
        <v>1003</v>
      </c>
      <c r="AL3" s="30" t="s">
        <v>1161</v>
      </c>
      <c r="AM3" s="30" t="s">
        <v>1005</v>
      </c>
      <c r="AN3" s="30" t="s">
        <v>1005</v>
      </c>
      <c r="AO3" s="30" t="s">
        <v>1005</v>
      </c>
      <c r="AP3" s="30" t="s">
        <v>1005</v>
      </c>
      <c r="AQ3" s="30" t="s">
        <v>1005</v>
      </c>
      <c r="AR3" s="30" t="s">
        <v>1005</v>
      </c>
      <c r="AS3" s="30" t="s">
        <v>1005</v>
      </c>
      <c r="AT3" s="30" t="s">
        <v>1005</v>
      </c>
      <c r="AU3" s="30" t="s">
        <v>1107</v>
      </c>
      <c r="AV3" s="30" t="s">
        <v>1118</v>
      </c>
      <c r="AW3" s="30" t="s">
        <v>757</v>
      </c>
      <c r="AX3" s="30" t="s">
        <v>466</v>
      </c>
      <c r="AY3" s="30" t="s">
        <v>1252</v>
      </c>
      <c r="AZ3" s="30" t="s">
        <v>822</v>
      </c>
      <c r="BA3" s="29" t="s">
        <v>738</v>
      </c>
      <c r="BB3" s="30" t="s">
        <v>1136</v>
      </c>
      <c r="BC3" s="30" t="s">
        <v>859</v>
      </c>
      <c r="BD3" s="30" t="s">
        <v>995</v>
      </c>
      <c r="BE3" s="30" t="s">
        <v>1193</v>
      </c>
      <c r="BF3" s="30" t="s">
        <v>775</v>
      </c>
      <c r="BG3" s="30" t="s">
        <v>934</v>
      </c>
      <c r="BH3" s="29" t="s">
        <v>474</v>
      </c>
      <c r="BI3" s="29" t="s">
        <v>1232</v>
      </c>
      <c r="BJ3" s="29" t="s">
        <v>1237</v>
      </c>
      <c r="BK3" s="29" t="s">
        <v>514</v>
      </c>
      <c r="BL3" s="29" t="s">
        <v>572</v>
      </c>
      <c r="BM3" s="8" t="s">
        <v>1144</v>
      </c>
      <c r="BN3" s="8" t="s">
        <v>933</v>
      </c>
      <c r="BO3" s="8" t="s">
        <v>1230</v>
      </c>
      <c r="BP3" s="29" t="s">
        <v>1233</v>
      </c>
      <c r="BQ3" s="33" t="s">
        <v>572</v>
      </c>
      <c r="BR3" s="8" t="s">
        <v>634</v>
      </c>
      <c r="BS3" s="8" t="s">
        <v>1235</v>
      </c>
      <c r="BT3" s="8" t="s">
        <v>1244</v>
      </c>
      <c r="BU3" s="8" t="s">
        <v>1244</v>
      </c>
      <c r="BV3" s="8" t="s">
        <v>1243</v>
      </c>
      <c r="BW3" s="30" t="s">
        <v>1231</v>
      </c>
      <c r="BX3" s="30" t="s">
        <v>1006</v>
      </c>
      <c r="BY3" s="29" t="s">
        <v>697</v>
      </c>
      <c r="BZ3" s="29" t="s">
        <v>911</v>
      </c>
      <c r="CA3" s="29" t="s">
        <v>1263</v>
      </c>
      <c r="CB3" s="29" t="s">
        <v>1238</v>
      </c>
      <c r="CC3" s="29" t="s">
        <v>630</v>
      </c>
      <c r="CD3" s="29" t="s">
        <v>630</v>
      </c>
      <c r="CE3" s="21" t="s">
        <v>1263</v>
      </c>
      <c r="CF3" s="21" t="s">
        <v>637</v>
      </c>
      <c r="CG3" s="30" t="s">
        <v>1249</v>
      </c>
      <c r="CH3" s="21" t="s">
        <v>520</v>
      </c>
      <c r="CI3" s="21" t="s">
        <v>529</v>
      </c>
      <c r="CJ3" s="8" t="s">
        <v>1369</v>
      </c>
      <c r="CK3" s="8" t="s">
        <v>467</v>
      </c>
      <c r="CL3" s="8" t="s">
        <v>1048</v>
      </c>
      <c r="CM3" s="8" t="s">
        <v>443</v>
      </c>
    </row>
    <row r="4" spans="1:91" ht="12.75">
      <c r="A4" s="14"/>
      <c r="B4" s="14" t="s">
        <v>1131</v>
      </c>
      <c r="C4" s="14" t="s">
        <v>267</v>
      </c>
      <c r="D4" s="14" t="s">
        <v>909</v>
      </c>
      <c r="E4" s="14" t="s">
        <v>943</v>
      </c>
      <c r="F4" s="28" t="s">
        <v>914</v>
      </c>
      <c r="G4" s="1" t="s">
        <v>914</v>
      </c>
      <c r="H4" s="4" t="s">
        <v>829</v>
      </c>
      <c r="I4" s="4" t="s">
        <v>925</v>
      </c>
      <c r="J4" s="14" t="s">
        <v>1160</v>
      </c>
      <c r="K4" s="42" t="s">
        <v>1209</v>
      </c>
      <c r="L4" s="14" t="s">
        <v>473</v>
      </c>
      <c r="M4" s="14" t="s">
        <v>473</v>
      </c>
      <c r="N4" s="4" t="s">
        <v>509</v>
      </c>
      <c r="O4" s="44" t="s">
        <v>919</v>
      </c>
      <c r="P4" s="44" t="s">
        <v>920</v>
      </c>
      <c r="Q4" s="51" t="s">
        <v>1230</v>
      </c>
      <c r="R4" s="46" t="s">
        <v>820</v>
      </c>
      <c r="S4" s="46" t="s">
        <v>820</v>
      </c>
      <c r="T4" s="46" t="s">
        <v>820</v>
      </c>
      <c r="U4" s="30" t="s">
        <v>819</v>
      </c>
      <c r="V4" s="30" t="s">
        <v>819</v>
      </c>
      <c r="W4" s="30" t="s">
        <v>1147</v>
      </c>
      <c r="X4" s="30" t="s">
        <v>997</v>
      </c>
      <c r="Y4" s="8" t="s">
        <v>819</v>
      </c>
      <c r="Z4" s="8" t="s">
        <v>819</v>
      </c>
      <c r="AA4" s="8" t="s">
        <v>819</v>
      </c>
      <c r="AB4" s="8" t="s">
        <v>819</v>
      </c>
      <c r="AC4" s="8" t="s">
        <v>996</v>
      </c>
      <c r="AD4" s="8" t="s">
        <v>996</v>
      </c>
      <c r="AE4" s="8" t="s">
        <v>996</v>
      </c>
      <c r="AF4" s="8" t="s">
        <v>996</v>
      </c>
      <c r="AG4" s="8" t="s">
        <v>996</v>
      </c>
      <c r="AH4" s="8" t="s">
        <v>996</v>
      </c>
      <c r="AI4" s="8" t="s">
        <v>996</v>
      </c>
      <c r="AJ4" s="10" t="s">
        <v>996</v>
      </c>
      <c r="AK4" s="30" t="s">
        <v>963</v>
      </c>
      <c r="AL4" s="30" t="s">
        <v>1004</v>
      </c>
      <c r="AM4" s="30" t="s">
        <v>78</v>
      </c>
      <c r="AN4" s="30" t="s">
        <v>78</v>
      </c>
      <c r="AO4" s="30" t="s">
        <v>78</v>
      </c>
      <c r="AP4" s="30" t="s">
        <v>78</v>
      </c>
      <c r="AQ4" s="30" t="s">
        <v>79</v>
      </c>
      <c r="AR4" s="30" t="s">
        <v>79</v>
      </c>
      <c r="AS4" s="30" t="s">
        <v>79</v>
      </c>
      <c r="AT4" s="30" t="s">
        <v>79</v>
      </c>
      <c r="AU4" s="1"/>
      <c r="AV4" s="30" t="s">
        <v>311</v>
      </c>
      <c r="AW4" s="30" t="s">
        <v>453</v>
      </c>
      <c r="AX4" s="30"/>
      <c r="AY4" s="30" t="s">
        <v>466</v>
      </c>
      <c r="AZ4" s="30" t="s">
        <v>466</v>
      </c>
      <c r="BA4" s="29"/>
      <c r="BB4" s="30"/>
      <c r="BC4" s="30" t="s">
        <v>1126</v>
      </c>
      <c r="BD4" s="30" t="s">
        <v>1109</v>
      </c>
      <c r="BE4" s="30"/>
      <c r="BF4" s="30"/>
      <c r="BG4" s="30"/>
      <c r="BH4" s="29" t="s">
        <v>934</v>
      </c>
      <c r="BI4" s="29" t="s">
        <v>1001</v>
      </c>
      <c r="BJ4" s="29" t="s">
        <v>924</v>
      </c>
      <c r="BK4" s="29" t="s">
        <v>940</v>
      </c>
      <c r="BL4" s="29" t="s">
        <v>940</v>
      </c>
      <c r="BM4" s="8" t="s">
        <v>940</v>
      </c>
      <c r="BN4" s="8" t="s">
        <v>940</v>
      </c>
      <c r="BO4" s="8" t="s">
        <v>573</v>
      </c>
      <c r="BP4" s="29" t="s">
        <v>918</v>
      </c>
      <c r="BQ4" s="33" t="s">
        <v>270</v>
      </c>
      <c r="BR4" s="8" t="s">
        <v>270</v>
      </c>
      <c r="BS4" s="8" t="s">
        <v>247</v>
      </c>
      <c r="BT4" s="8" t="s">
        <v>256</v>
      </c>
      <c r="BU4" s="8" t="s">
        <v>256</v>
      </c>
      <c r="BV4" s="8" t="s">
        <v>256</v>
      </c>
      <c r="BW4" s="30" t="s">
        <v>767</v>
      </c>
      <c r="BX4" s="30" t="s">
        <v>982</v>
      </c>
      <c r="BY4" s="29" t="s">
        <v>902</v>
      </c>
      <c r="BZ4" s="29" t="s">
        <v>697</v>
      </c>
      <c r="CA4" s="29" t="s">
        <v>921</v>
      </c>
      <c r="CB4" s="29" t="s">
        <v>922</v>
      </c>
      <c r="CC4" s="30" t="s">
        <v>78</v>
      </c>
      <c r="CD4" s="29" t="s">
        <v>79</v>
      </c>
      <c r="CE4" s="21" t="s">
        <v>508</v>
      </c>
      <c r="CF4" s="8" t="s">
        <v>7</v>
      </c>
      <c r="CG4" s="30" t="s">
        <v>917</v>
      </c>
      <c r="CH4" s="21" t="s">
        <v>765</v>
      </c>
      <c r="CI4" s="21" t="s">
        <v>1216</v>
      </c>
      <c r="CJ4" s="8"/>
      <c r="CK4" s="8"/>
      <c r="CL4" s="8" t="s">
        <v>913</v>
      </c>
      <c r="CM4" s="1" t="s">
        <v>257</v>
      </c>
    </row>
    <row r="5" spans="1:91" ht="12.75">
      <c r="A5" s="15"/>
      <c r="B5" s="15"/>
      <c r="C5" s="15"/>
      <c r="D5" s="15"/>
      <c r="E5" s="14"/>
      <c r="F5" s="27"/>
      <c r="G5" s="41"/>
      <c r="H5" s="3"/>
      <c r="I5" s="3"/>
      <c r="J5" s="15"/>
      <c r="K5" s="41"/>
      <c r="L5" s="14"/>
      <c r="M5" s="14"/>
      <c r="N5" s="4"/>
      <c r="O5" s="44"/>
      <c r="P5" s="44"/>
      <c r="Q5" s="44"/>
      <c r="R5" s="46" t="s">
        <v>1000</v>
      </c>
      <c r="S5" s="48" t="s">
        <v>1146</v>
      </c>
      <c r="T5" s="48" t="s">
        <v>957</v>
      </c>
      <c r="U5" s="39" t="s">
        <v>1</v>
      </c>
      <c r="V5" s="39" t="s">
        <v>531</v>
      </c>
      <c r="W5" s="39" t="s">
        <v>531</v>
      </c>
      <c r="X5" s="39" t="s">
        <v>531</v>
      </c>
      <c r="Y5" s="1" t="s">
        <v>1000</v>
      </c>
      <c r="Z5" s="1" t="s">
        <v>1146</v>
      </c>
      <c r="AA5" s="1" t="s">
        <v>957</v>
      </c>
      <c r="AB5" s="1" t="s">
        <v>1</v>
      </c>
      <c r="AC5" s="8" t="s">
        <v>1000</v>
      </c>
      <c r="AD5" s="1" t="s">
        <v>1146</v>
      </c>
      <c r="AE5" s="1" t="s">
        <v>957</v>
      </c>
      <c r="AF5" s="1" t="s">
        <v>1</v>
      </c>
      <c r="AG5" s="8" t="s">
        <v>1000</v>
      </c>
      <c r="AH5" s="1" t="s">
        <v>1146</v>
      </c>
      <c r="AI5" s="1" t="s">
        <v>957</v>
      </c>
      <c r="AJ5" s="11" t="s">
        <v>1</v>
      </c>
      <c r="AK5" s="30" t="s">
        <v>766</v>
      </c>
      <c r="AL5" s="30" t="s">
        <v>35</v>
      </c>
      <c r="AM5" s="30" t="s">
        <v>1000</v>
      </c>
      <c r="AN5" s="30" t="s">
        <v>1146</v>
      </c>
      <c r="AO5" s="30" t="s">
        <v>957</v>
      </c>
      <c r="AP5" s="30" t="s">
        <v>1</v>
      </c>
      <c r="AQ5" s="30" t="s">
        <v>1000</v>
      </c>
      <c r="AR5" s="30" t="s">
        <v>1146</v>
      </c>
      <c r="AS5" s="30" t="s">
        <v>957</v>
      </c>
      <c r="AT5" s="30" t="s">
        <v>1</v>
      </c>
      <c r="AU5" s="30" t="s">
        <v>35</v>
      </c>
      <c r="AV5" s="30" t="s">
        <v>35</v>
      </c>
      <c r="AW5" s="30" t="s">
        <v>81</v>
      </c>
      <c r="AX5" s="30" t="s">
        <v>35</v>
      </c>
      <c r="AY5" s="30" t="s">
        <v>35</v>
      </c>
      <c r="AZ5" s="30" t="s">
        <v>35</v>
      </c>
      <c r="BA5" s="30" t="s">
        <v>35</v>
      </c>
      <c r="BB5" s="30" t="s">
        <v>35</v>
      </c>
      <c r="BC5" s="30" t="s">
        <v>35</v>
      </c>
      <c r="BD5" s="30" t="s">
        <v>35</v>
      </c>
      <c r="BE5" s="30" t="s">
        <v>35</v>
      </c>
      <c r="BF5" s="30" t="s">
        <v>35</v>
      </c>
      <c r="BG5" s="30" t="s">
        <v>35</v>
      </c>
      <c r="BH5" s="29"/>
      <c r="BI5" s="29" t="s">
        <v>923</v>
      </c>
      <c r="BJ5" s="29" t="s">
        <v>15</v>
      </c>
      <c r="BK5" s="29" t="s">
        <v>15</v>
      </c>
      <c r="BL5" s="29" t="s">
        <v>15</v>
      </c>
      <c r="BM5" s="8" t="s">
        <v>15</v>
      </c>
      <c r="BN5" s="8" t="s">
        <v>15</v>
      </c>
      <c r="BO5" s="8" t="s">
        <v>634</v>
      </c>
      <c r="BP5" s="8" t="s">
        <v>0</v>
      </c>
      <c r="BQ5" s="33" t="s">
        <v>1230</v>
      </c>
      <c r="BR5" s="8" t="s">
        <v>1230</v>
      </c>
      <c r="BS5" s="8" t="s">
        <v>271</v>
      </c>
      <c r="BT5" s="8" t="s">
        <v>768</v>
      </c>
      <c r="BU5" s="8" t="s">
        <v>4</v>
      </c>
      <c r="BV5" s="8" t="s">
        <v>272</v>
      </c>
      <c r="BW5" s="30" t="s">
        <v>945</v>
      </c>
      <c r="BX5" s="30" t="s">
        <v>80</v>
      </c>
      <c r="BY5" s="29"/>
      <c r="BZ5" s="29"/>
      <c r="CA5" s="29" t="s">
        <v>766</v>
      </c>
      <c r="CB5" s="29" t="s">
        <v>16</v>
      </c>
      <c r="CC5" s="29" t="s">
        <v>17</v>
      </c>
      <c r="CD5" s="29" t="s">
        <v>17</v>
      </c>
      <c r="CE5" s="21" t="s">
        <v>312</v>
      </c>
      <c r="CF5" s="21" t="s">
        <v>824</v>
      </c>
      <c r="CG5" s="30" t="s">
        <v>962</v>
      </c>
      <c r="CH5" s="21" t="s">
        <v>830</v>
      </c>
      <c r="CI5" s="21" t="s">
        <v>929</v>
      </c>
      <c r="CJ5" s="8"/>
      <c r="CK5" s="1"/>
      <c r="CL5" s="1"/>
      <c r="CM5" s="1"/>
    </row>
    <row r="6" spans="1:91" ht="12.75">
      <c r="A6" s="13"/>
      <c r="B6" s="13"/>
      <c r="C6" s="13"/>
      <c r="D6" s="13"/>
      <c r="E6" s="17"/>
      <c r="F6" s="26"/>
      <c r="G6" s="17"/>
      <c r="H6" s="2"/>
      <c r="I6" s="2"/>
      <c r="J6" s="13"/>
      <c r="K6" s="17"/>
      <c r="L6" s="14"/>
      <c r="M6" s="14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30" t="s">
        <v>769</v>
      </c>
      <c r="AL6" s="30" t="s">
        <v>3</v>
      </c>
      <c r="AM6" s="30"/>
      <c r="AN6" s="30"/>
      <c r="AO6" s="30"/>
      <c r="AP6" s="30"/>
      <c r="AQ6" s="30"/>
      <c r="AR6" s="30"/>
      <c r="AS6" s="30"/>
      <c r="AT6" s="30"/>
      <c r="AU6" s="30" t="s">
        <v>531</v>
      </c>
      <c r="AV6" s="30" t="s">
        <v>531</v>
      </c>
      <c r="AW6" s="30" t="s">
        <v>531</v>
      </c>
      <c r="AX6" s="30" t="s">
        <v>531</v>
      </c>
      <c r="AY6" s="30" t="s">
        <v>531</v>
      </c>
      <c r="AZ6" s="30" t="s">
        <v>531</v>
      </c>
      <c r="BA6" s="30" t="s">
        <v>531</v>
      </c>
      <c r="BB6" s="30" t="s">
        <v>531</v>
      </c>
      <c r="BC6" s="30" t="s">
        <v>531</v>
      </c>
      <c r="BD6" s="30" t="s">
        <v>531</v>
      </c>
      <c r="BE6" s="30" t="s">
        <v>531</v>
      </c>
      <c r="BF6" s="30" t="s">
        <v>531</v>
      </c>
      <c r="BG6" s="30" t="s">
        <v>531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4">
        <v>1397</v>
      </c>
      <c r="B9" s="13" t="s">
        <v>916</v>
      </c>
      <c r="C9" s="13" t="s">
        <v>1089</v>
      </c>
      <c r="D9" s="13" t="s">
        <v>8</v>
      </c>
      <c r="E9" s="13" t="s">
        <v>240</v>
      </c>
      <c r="F9" s="2" t="s">
        <v>87</v>
      </c>
      <c r="G9" s="2">
        <v>1</v>
      </c>
      <c r="H9" s="2" t="s">
        <v>832</v>
      </c>
      <c r="I9" s="2" t="s">
        <v>1060</v>
      </c>
      <c r="J9" s="13" t="s">
        <v>277</v>
      </c>
      <c r="K9" s="2" t="s">
        <v>838</v>
      </c>
      <c r="L9" s="13" t="s">
        <v>847</v>
      </c>
      <c r="M9" s="13" t="s">
        <v>1013</v>
      </c>
      <c r="N9" s="2" t="s">
        <v>1329</v>
      </c>
      <c r="O9" s="9">
        <v>9</v>
      </c>
      <c r="P9" s="9"/>
      <c r="Q9" s="9"/>
      <c r="R9" s="26">
        <v>594</v>
      </c>
      <c r="S9" s="26">
        <v>0</v>
      </c>
      <c r="T9" s="26">
        <v>0</v>
      </c>
      <c r="U9" s="47">
        <v>594</v>
      </c>
      <c r="V9" s="47">
        <v>66</v>
      </c>
      <c r="W9" s="22"/>
      <c r="X9" s="6">
        <v>5.5</v>
      </c>
      <c r="AB9" s="47"/>
      <c r="AF9" s="22"/>
      <c r="AG9">
        <v>5</v>
      </c>
      <c r="AH9">
        <v>10</v>
      </c>
      <c r="AI9">
        <v>0</v>
      </c>
      <c r="AJ9" s="22">
        <v>5.5</v>
      </c>
      <c r="AK9" s="22"/>
      <c r="BG9" s="6"/>
      <c r="BP9" s="47"/>
      <c r="BQ9" s="38"/>
      <c r="BR9" s="38"/>
      <c r="BS9" s="20"/>
      <c r="BT9" s="36"/>
      <c r="BU9" s="36"/>
      <c r="BV9" s="38"/>
      <c r="BW9" s="19">
        <v>594</v>
      </c>
      <c r="BX9" s="19">
        <v>66</v>
      </c>
      <c r="CJ9">
        <v>1397</v>
      </c>
      <c r="CK9" s="2" t="s">
        <v>838</v>
      </c>
    </row>
    <row r="11" spans="1:89" ht="12.75">
      <c r="A11" s="14">
        <v>1398</v>
      </c>
      <c r="B11" s="13" t="s">
        <v>831</v>
      </c>
      <c r="C11" s="13" t="s">
        <v>1089</v>
      </c>
      <c r="D11" s="13" t="s">
        <v>8</v>
      </c>
      <c r="E11" s="13" t="s">
        <v>243</v>
      </c>
      <c r="F11" s="2" t="s">
        <v>96</v>
      </c>
      <c r="G11" s="2">
        <v>1</v>
      </c>
      <c r="H11" s="2" t="s">
        <v>832</v>
      </c>
      <c r="I11" s="2" t="s">
        <v>1353</v>
      </c>
      <c r="J11" s="13" t="s">
        <v>277</v>
      </c>
      <c r="K11" s="2" t="s">
        <v>840</v>
      </c>
      <c r="L11" s="13" t="s">
        <v>847</v>
      </c>
      <c r="M11" s="13" t="s">
        <v>1284</v>
      </c>
      <c r="N11" s="2" t="s">
        <v>1325</v>
      </c>
      <c r="O11" s="9">
        <v>9</v>
      </c>
      <c r="P11" s="9"/>
      <c r="Q11" s="9"/>
      <c r="R11" s="26"/>
      <c r="S11" s="26"/>
      <c r="T11" s="26"/>
      <c r="U11" s="47">
        <v>820.8</v>
      </c>
      <c r="V11" s="47">
        <v>91.19999999999999</v>
      </c>
      <c r="W11" s="22"/>
      <c r="X11" s="6">
        <v>7.6</v>
      </c>
      <c r="AB11" s="47"/>
      <c r="AG11">
        <v>7</v>
      </c>
      <c r="AH11">
        <v>12</v>
      </c>
      <c r="AI11">
        <v>0</v>
      </c>
      <c r="AJ11" s="22">
        <v>7.6</v>
      </c>
      <c r="AK11" s="22"/>
      <c r="BG11" s="7"/>
      <c r="BQ11" s="38"/>
      <c r="BR11" s="38"/>
      <c r="BS11" s="20"/>
      <c r="BT11" s="36"/>
      <c r="BU11" s="36"/>
      <c r="BV11" s="38"/>
      <c r="BW11" s="19">
        <v>820.8</v>
      </c>
      <c r="BX11" s="19">
        <v>91.19999999999999</v>
      </c>
      <c r="CJ11">
        <v>1398</v>
      </c>
      <c r="CK11" s="2" t="s">
        <v>840</v>
      </c>
    </row>
    <row r="12" spans="1:89" ht="12.75">
      <c r="A12" s="14">
        <v>1398</v>
      </c>
      <c r="B12" s="13" t="s">
        <v>831</v>
      </c>
      <c r="C12" s="13" t="s">
        <v>1089</v>
      </c>
      <c r="D12" s="13" t="s">
        <v>8</v>
      </c>
      <c r="E12" s="13" t="s">
        <v>243</v>
      </c>
      <c r="F12" s="2" t="s">
        <v>100</v>
      </c>
      <c r="G12" s="2">
        <v>1</v>
      </c>
      <c r="H12" s="2" t="s">
        <v>832</v>
      </c>
      <c r="I12" s="2" t="s">
        <v>1350</v>
      </c>
      <c r="J12" s="13" t="s">
        <v>277</v>
      </c>
      <c r="K12" s="2" t="s">
        <v>839</v>
      </c>
      <c r="L12" s="13" t="s">
        <v>847</v>
      </c>
      <c r="M12" s="13" t="s">
        <v>1284</v>
      </c>
      <c r="N12" s="2" t="s">
        <v>1328</v>
      </c>
      <c r="O12" s="9">
        <v>9</v>
      </c>
      <c r="P12" s="9"/>
      <c r="Q12" s="9"/>
      <c r="R12" s="26">
        <v>702</v>
      </c>
      <c r="S12" s="26">
        <v>0</v>
      </c>
      <c r="T12" s="26">
        <v>0</v>
      </c>
      <c r="U12" s="47">
        <v>702</v>
      </c>
      <c r="V12" s="47">
        <v>78</v>
      </c>
      <c r="X12" s="6">
        <v>6.5</v>
      </c>
      <c r="AB12" s="47"/>
      <c r="AG12">
        <v>6</v>
      </c>
      <c r="AH12">
        <v>10</v>
      </c>
      <c r="AI12">
        <v>0</v>
      </c>
      <c r="AJ12" s="22">
        <v>6.5</v>
      </c>
      <c r="AK12" s="22"/>
      <c r="BG12" s="6"/>
      <c r="BP12" s="47"/>
      <c r="BQ12" s="38"/>
      <c r="BR12" s="38"/>
      <c r="BS12" s="20"/>
      <c r="BT12" s="36"/>
      <c r="BU12" s="36"/>
      <c r="BV12" s="38"/>
      <c r="BW12" s="19">
        <v>702</v>
      </c>
      <c r="BX12" s="19">
        <v>78</v>
      </c>
      <c r="CJ12">
        <v>1398</v>
      </c>
      <c r="CK12" s="2" t="s">
        <v>839</v>
      </c>
    </row>
    <row r="14" spans="1:90" ht="12.75">
      <c r="A14" s="14">
        <v>1398</v>
      </c>
      <c r="B14" s="13" t="s">
        <v>916</v>
      </c>
      <c r="C14" s="13" t="s">
        <v>1089</v>
      </c>
      <c r="D14" s="13" t="s">
        <v>18</v>
      </c>
      <c r="E14" s="13" t="s">
        <v>236</v>
      </c>
      <c r="F14" s="2" t="s">
        <v>113</v>
      </c>
      <c r="G14" s="2">
        <v>1</v>
      </c>
      <c r="H14" s="2" t="s">
        <v>832</v>
      </c>
      <c r="I14" s="2" t="s">
        <v>1387</v>
      </c>
      <c r="J14" s="13" t="s">
        <v>277</v>
      </c>
      <c r="K14" s="2" t="s">
        <v>835</v>
      </c>
      <c r="L14" s="13" t="s">
        <v>847</v>
      </c>
      <c r="M14" s="13" t="s">
        <v>293</v>
      </c>
      <c r="N14" s="2" t="s">
        <v>1325</v>
      </c>
      <c r="O14" s="9">
        <v>9</v>
      </c>
      <c r="P14" s="9"/>
      <c r="Q14" s="9"/>
      <c r="R14" s="26"/>
      <c r="S14" s="26"/>
      <c r="T14" s="26"/>
      <c r="U14" s="47">
        <v>604.8</v>
      </c>
      <c r="V14" s="47">
        <v>67.19999999999999</v>
      </c>
      <c r="W14" s="22"/>
      <c r="X14" s="6">
        <v>5.6</v>
      </c>
      <c r="AB14" s="47"/>
      <c r="AF14" s="22">
        <v>50.4</v>
      </c>
      <c r="AG14">
        <v>5</v>
      </c>
      <c r="AH14">
        <v>12</v>
      </c>
      <c r="AI14">
        <v>0</v>
      </c>
      <c r="AJ14" s="22">
        <v>5.6</v>
      </c>
      <c r="AK14" s="22"/>
      <c r="AP14" s="36"/>
      <c r="AQ14" s="36"/>
      <c r="AR14" s="36"/>
      <c r="AS14" s="36"/>
      <c r="AT14" s="36"/>
      <c r="BG14" s="7"/>
      <c r="BP14" s="47"/>
      <c r="BQ14" s="38"/>
      <c r="BR14" s="38"/>
      <c r="BS14" s="20"/>
      <c r="BT14" s="36"/>
      <c r="BU14" s="36"/>
      <c r="BV14" s="38"/>
      <c r="BW14" s="19">
        <v>604.8</v>
      </c>
      <c r="BX14" s="19">
        <v>67.19999999999999</v>
      </c>
      <c r="CJ14">
        <v>1398</v>
      </c>
      <c r="CK14" s="2" t="s">
        <v>835</v>
      </c>
      <c r="CL14" t="s">
        <v>27</v>
      </c>
    </row>
    <row r="15" spans="1:89" ht="12.75">
      <c r="A15" s="14">
        <v>1398</v>
      </c>
      <c r="B15" s="13" t="s">
        <v>916</v>
      </c>
      <c r="C15" s="13" t="s">
        <v>1089</v>
      </c>
      <c r="D15" s="13" t="s">
        <v>18</v>
      </c>
      <c r="E15" s="13" t="s">
        <v>236</v>
      </c>
      <c r="F15" s="2" t="s">
        <v>114</v>
      </c>
      <c r="G15" s="2">
        <v>1</v>
      </c>
      <c r="H15" s="2" t="s">
        <v>832</v>
      </c>
      <c r="I15" s="2" t="s">
        <v>793</v>
      </c>
      <c r="J15" s="13" t="s">
        <v>277</v>
      </c>
      <c r="K15" s="2" t="s">
        <v>836</v>
      </c>
      <c r="L15" s="13" t="s">
        <v>847</v>
      </c>
      <c r="M15" s="13" t="s">
        <v>282</v>
      </c>
      <c r="N15" s="2" t="s">
        <v>1325</v>
      </c>
      <c r="O15" s="9">
        <v>9</v>
      </c>
      <c r="P15" s="9"/>
      <c r="Q15" s="9"/>
      <c r="R15" s="26"/>
      <c r="S15" s="26"/>
      <c r="T15" s="26"/>
      <c r="U15" s="47">
        <v>604.8</v>
      </c>
      <c r="V15" s="47">
        <v>67.19999999999999</v>
      </c>
      <c r="W15" s="22"/>
      <c r="X15" s="6">
        <v>5.6</v>
      </c>
      <c r="AB15" s="47"/>
      <c r="AF15" s="22">
        <v>50.4</v>
      </c>
      <c r="AG15">
        <v>5</v>
      </c>
      <c r="AH15">
        <v>12</v>
      </c>
      <c r="AI15">
        <v>0</v>
      </c>
      <c r="AJ15" s="22">
        <v>5.6</v>
      </c>
      <c r="AK15" s="22"/>
      <c r="AP15" s="36"/>
      <c r="AQ15" s="36"/>
      <c r="AR15" s="36"/>
      <c r="AS15" s="36"/>
      <c r="AT15" s="36"/>
      <c r="BG15" s="7"/>
      <c r="BP15" s="47"/>
      <c r="BQ15" s="38"/>
      <c r="BR15" s="38"/>
      <c r="BS15" s="20"/>
      <c r="BT15" s="36"/>
      <c r="BU15" s="36"/>
      <c r="BV15" s="38"/>
      <c r="BW15" s="19">
        <v>604.8</v>
      </c>
      <c r="BX15" s="19">
        <v>67.19999999999999</v>
      </c>
      <c r="CJ15">
        <v>1398</v>
      </c>
      <c r="CK15" s="2" t="s">
        <v>836</v>
      </c>
    </row>
    <row r="16" spans="1:89" ht="12.75">
      <c r="A16" s="14">
        <v>1398</v>
      </c>
      <c r="B16" s="13" t="s">
        <v>916</v>
      </c>
      <c r="C16" s="13" t="s">
        <v>1089</v>
      </c>
      <c r="D16" s="13" t="s">
        <v>18</v>
      </c>
      <c r="E16" s="13" t="s">
        <v>236</v>
      </c>
      <c r="F16" s="2" t="s">
        <v>116</v>
      </c>
      <c r="G16" s="2">
        <v>1</v>
      </c>
      <c r="H16" s="2" t="s">
        <v>832</v>
      </c>
      <c r="I16" s="2" t="s">
        <v>1059</v>
      </c>
      <c r="J16" s="13" t="s">
        <v>277</v>
      </c>
      <c r="K16" s="2" t="s">
        <v>838</v>
      </c>
      <c r="L16" s="13" t="s">
        <v>847</v>
      </c>
      <c r="M16" s="13" t="s">
        <v>1013</v>
      </c>
      <c r="N16" s="2" t="s">
        <v>1329</v>
      </c>
      <c r="O16" s="9">
        <v>9</v>
      </c>
      <c r="P16" s="9"/>
      <c r="Q16" s="9"/>
      <c r="R16" s="26">
        <v>486</v>
      </c>
      <c r="S16" s="26">
        <v>0</v>
      </c>
      <c r="T16" s="26">
        <v>0</v>
      </c>
      <c r="U16" s="47">
        <v>486</v>
      </c>
      <c r="V16" s="47">
        <v>54</v>
      </c>
      <c r="W16" s="22"/>
      <c r="X16" s="6">
        <v>4.5</v>
      </c>
      <c r="AB16" s="47"/>
      <c r="AF16" s="22"/>
      <c r="AG16">
        <v>4</v>
      </c>
      <c r="AH16">
        <v>10</v>
      </c>
      <c r="AI16">
        <v>0</v>
      </c>
      <c r="AJ16" s="22">
        <v>4.5</v>
      </c>
      <c r="AK16" s="22"/>
      <c r="AP16" s="36"/>
      <c r="AQ16" s="36"/>
      <c r="AR16" s="36"/>
      <c r="AS16" s="36"/>
      <c r="AT16" s="36"/>
      <c r="BG16" s="7"/>
      <c r="BP16" s="47"/>
      <c r="BQ16" s="38"/>
      <c r="BR16" s="38"/>
      <c r="BS16" s="20"/>
      <c r="BT16" s="36"/>
      <c r="BU16" s="36"/>
      <c r="BV16" s="38"/>
      <c r="BW16" s="19">
        <v>486</v>
      </c>
      <c r="BX16" s="19">
        <v>54</v>
      </c>
      <c r="CJ16">
        <v>1398</v>
      </c>
      <c r="CK16" s="2" t="s">
        <v>838</v>
      </c>
    </row>
    <row r="17" spans="1:89" ht="12.75">
      <c r="A17" s="14">
        <v>1398</v>
      </c>
      <c r="B17" s="13" t="s">
        <v>916</v>
      </c>
      <c r="C17" s="13" t="s">
        <v>1089</v>
      </c>
      <c r="D17" s="13" t="s">
        <v>18</v>
      </c>
      <c r="E17" s="13" t="s">
        <v>236</v>
      </c>
      <c r="F17" s="2" t="s">
        <v>117</v>
      </c>
      <c r="G17" s="2">
        <v>1</v>
      </c>
      <c r="H17" s="2" t="s">
        <v>832</v>
      </c>
      <c r="I17" s="2" t="s">
        <v>1386</v>
      </c>
      <c r="J17" s="13" t="s">
        <v>277</v>
      </c>
      <c r="K17" s="2" t="s">
        <v>835</v>
      </c>
      <c r="L17" s="13" t="s">
        <v>847</v>
      </c>
      <c r="M17" s="13" t="s">
        <v>293</v>
      </c>
      <c r="N17" s="2" t="s">
        <v>1254</v>
      </c>
      <c r="O17" s="9">
        <v>2</v>
      </c>
      <c r="P17" s="9"/>
      <c r="Q17" s="9"/>
      <c r="R17" s="26">
        <v>134</v>
      </c>
      <c r="S17" s="26">
        <v>8</v>
      </c>
      <c r="T17" s="26">
        <v>0</v>
      </c>
      <c r="U17" s="47">
        <v>134.4</v>
      </c>
      <c r="V17" s="47">
        <v>67.2</v>
      </c>
      <c r="W17" s="22"/>
      <c r="X17" s="6">
        <v>5.6</v>
      </c>
      <c r="Y17">
        <v>67</v>
      </c>
      <c r="Z17">
        <v>4</v>
      </c>
      <c r="AA17">
        <v>0</v>
      </c>
      <c r="AB17" s="47">
        <v>67.2</v>
      </c>
      <c r="AF17" s="22"/>
      <c r="AG17">
        <v>5</v>
      </c>
      <c r="AH17">
        <v>12</v>
      </c>
      <c r="AI17">
        <v>0</v>
      </c>
      <c r="AJ17" s="22">
        <v>5.6</v>
      </c>
      <c r="AK17" s="22"/>
      <c r="AP17" s="36"/>
      <c r="AQ17" s="36"/>
      <c r="AR17" s="36"/>
      <c r="AS17" s="36"/>
      <c r="AT17" s="36"/>
      <c r="AY17" s="22">
        <v>5.6</v>
      </c>
      <c r="BG17" s="7"/>
      <c r="BP17" s="47"/>
      <c r="BQ17" s="38"/>
      <c r="BR17" s="38"/>
      <c r="BS17" s="20"/>
      <c r="BT17" s="36"/>
      <c r="BU17" s="36"/>
      <c r="BV17" s="38"/>
      <c r="BW17" s="19">
        <v>134.4</v>
      </c>
      <c r="BX17" s="19">
        <v>67.2</v>
      </c>
      <c r="CJ17">
        <v>1398</v>
      </c>
      <c r="CK17" s="2" t="s">
        <v>835</v>
      </c>
    </row>
    <row r="18" spans="1:90" ht="12.75">
      <c r="A18" s="14">
        <v>1398</v>
      </c>
      <c r="B18" s="13" t="s">
        <v>916</v>
      </c>
      <c r="C18" s="13" t="s">
        <v>1089</v>
      </c>
      <c r="D18" s="13" t="s">
        <v>18</v>
      </c>
      <c r="E18" s="13" t="s">
        <v>236</v>
      </c>
      <c r="F18" s="2" t="s">
        <v>120</v>
      </c>
      <c r="G18" s="2">
        <v>1</v>
      </c>
      <c r="H18" s="2" t="s">
        <v>832</v>
      </c>
      <c r="I18" s="2" t="s">
        <v>1071</v>
      </c>
      <c r="J18" s="13" t="s">
        <v>277</v>
      </c>
      <c r="K18" s="2" t="s">
        <v>838</v>
      </c>
      <c r="L18" s="13" t="s">
        <v>847</v>
      </c>
      <c r="M18" s="13" t="s">
        <v>1013</v>
      </c>
      <c r="N18" s="2" t="s">
        <v>1142</v>
      </c>
      <c r="O18" s="9">
        <v>1</v>
      </c>
      <c r="P18" s="9"/>
      <c r="Q18" s="9"/>
      <c r="R18" s="26"/>
      <c r="S18" s="26"/>
      <c r="T18" s="26"/>
      <c r="U18" s="47">
        <v>48</v>
      </c>
      <c r="V18" s="47">
        <v>48</v>
      </c>
      <c r="W18" s="22"/>
      <c r="X18" s="6">
        <v>4</v>
      </c>
      <c r="Y18">
        <v>48</v>
      </c>
      <c r="Z18">
        <v>0</v>
      </c>
      <c r="AA18">
        <v>0</v>
      </c>
      <c r="AB18" s="47">
        <v>48</v>
      </c>
      <c r="AC18">
        <v>4</v>
      </c>
      <c r="AD18">
        <v>0</v>
      </c>
      <c r="AE18">
        <v>0</v>
      </c>
      <c r="AF18" s="22">
        <v>4</v>
      </c>
      <c r="AG18">
        <v>4</v>
      </c>
      <c r="AH18">
        <v>0</v>
      </c>
      <c r="AI18">
        <v>0</v>
      </c>
      <c r="AJ18" s="22">
        <v>4</v>
      </c>
      <c r="AK18" s="22"/>
      <c r="AP18" s="36"/>
      <c r="AQ18" s="36"/>
      <c r="AR18" s="36"/>
      <c r="AS18" s="36"/>
      <c r="AT18" s="36"/>
      <c r="BB18" s="22">
        <v>4</v>
      </c>
      <c r="BG18" s="7"/>
      <c r="BP18" s="47"/>
      <c r="BQ18" s="38"/>
      <c r="BR18" s="38"/>
      <c r="BS18" s="20"/>
      <c r="BT18" s="36"/>
      <c r="BU18" s="36"/>
      <c r="BV18" s="38"/>
      <c r="BW18" s="19">
        <v>48</v>
      </c>
      <c r="BX18" s="19">
        <v>48</v>
      </c>
      <c r="CJ18">
        <v>1398</v>
      </c>
      <c r="CK18" s="2" t="s">
        <v>838</v>
      </c>
      <c r="CL18" t="s">
        <v>69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2008-07-29T18:41:28Z</dcterms:modified>
  <cp:category/>
  <cp:version/>
  <cp:contentType/>
  <cp:contentStatus/>
</cp:coreProperties>
</file>